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rquidi\AppData\Local\Microsoft\Windows\Temporary Internet Files\Content.Outlook\TJC9SUVH\"/>
    </mc:Choice>
  </mc:AlternateContent>
  <bookViews>
    <workbookView xWindow="10425" yWindow="225" windowWidth="9690" windowHeight="7815" tabRatio="753" firstSheet="1" activeTab="3"/>
  </bookViews>
  <sheets>
    <sheet name="Base" sheetId="8" state="hidden" r:id="rId1"/>
    <sheet name="Ejecución x Fte.Fto.y Gene(m)" sheetId="6" r:id="rId2"/>
    <sheet name="Ejecución x Fte.Fto.y Gener (T)" sheetId="9" state="hidden" r:id="rId3"/>
    <sheet name="Gasto por Fuente Financiami (m)" sheetId="10" r:id="rId4"/>
    <sheet name="Gasto por Fuente Financiamiento" sheetId="7" state="hidden" r:id="rId5"/>
    <sheet name="Ejecución x Tipo de Gastos (m)" sheetId="11" r:id="rId6"/>
    <sheet name="Ejecución x Tipo de Gastos" sheetId="4" state="hidden" r:id="rId7"/>
    <sheet name="Ingresos Fte. Fncto. y Gene (m)" sheetId="12" r:id="rId8"/>
    <sheet name="Ingresos Fte. Fncto. y Generica" sheetId="5" state="hidden" r:id="rId9"/>
  </sheets>
  <definedNames>
    <definedName name="_xlnm.Print_Area" localSheetId="0">Base!$A$1:$S$28</definedName>
    <definedName name="_xlnm.Print_Area" localSheetId="1">'Ejecución x Fte.Fto.y Gene(m)'!$A$1:$AC$28</definedName>
    <definedName name="_xlnm.Print_Area" localSheetId="2">'Ejecución x Fte.Fto.y Gener (T)'!$A$1:$N$28</definedName>
    <definedName name="_xlnm.Print_Area" localSheetId="6">'Ejecución x Tipo de Gastos'!$A$1:$N$20</definedName>
    <definedName name="_xlnm.Print_Area" localSheetId="5">'Ejecución x Tipo de Gastos (m)'!$A$1:$AC$20</definedName>
    <definedName name="_xlnm.Print_Area" localSheetId="3">'Gasto por Fuente Financiami (m)'!$A$1:$AC$14</definedName>
    <definedName name="_xlnm.Print_Area" localSheetId="4">'Gasto por Fuente Financiamiento'!$A$1:$N$14</definedName>
    <definedName name="_xlnm.Print_Area" localSheetId="7">'Ingresos Fte. Fncto. y Gene (m)'!$A$1:$AB$21</definedName>
    <definedName name="_xlnm.Print_Area" localSheetId="8">'Ingresos Fte. Fncto. y Generica'!$A$1:$M$21</definedName>
  </definedNames>
  <calcPr calcId="152511"/>
</workbook>
</file>

<file path=xl/calcChain.xml><?xml version="1.0" encoding="utf-8"?>
<calcChain xmlns="http://schemas.openxmlformats.org/spreadsheetml/2006/main">
  <c r="Q17" i="12" l="1"/>
  <c r="R17" i="12"/>
  <c r="S17" i="12"/>
  <c r="T17" i="12"/>
  <c r="U17" i="12"/>
  <c r="Q16" i="12"/>
  <c r="R16" i="12"/>
  <c r="S16" i="12"/>
  <c r="T16" i="12"/>
  <c r="U16" i="12"/>
  <c r="Q15" i="12"/>
  <c r="R15" i="12"/>
  <c r="S15" i="12"/>
  <c r="T15" i="12"/>
  <c r="U15" i="12"/>
  <c r="P16" i="12"/>
  <c r="P17" i="12"/>
  <c r="P15" i="12"/>
  <c r="U11" i="12"/>
  <c r="U12" i="12"/>
  <c r="U13" i="12"/>
  <c r="T11" i="12"/>
  <c r="T12" i="12"/>
  <c r="T13" i="12"/>
  <c r="S11" i="12"/>
  <c r="S12" i="12"/>
  <c r="S13" i="12"/>
  <c r="R11" i="12"/>
  <c r="R12" i="12"/>
  <c r="R13" i="12"/>
  <c r="Q11" i="12"/>
  <c r="Q12" i="12"/>
  <c r="Q13" i="12"/>
  <c r="P11" i="12"/>
  <c r="P12" i="12"/>
  <c r="P13" i="12"/>
  <c r="Q10" i="12"/>
  <c r="R10" i="12"/>
  <c r="S10" i="12"/>
  <c r="T10" i="12"/>
  <c r="U10" i="12"/>
  <c r="P10" i="12"/>
  <c r="K17" i="12"/>
  <c r="L17" i="12"/>
  <c r="M17" i="12"/>
  <c r="N17" i="12"/>
  <c r="O17" i="12"/>
  <c r="K16" i="12"/>
  <c r="L16" i="12"/>
  <c r="M16" i="12"/>
  <c r="N16" i="12"/>
  <c r="O16" i="12"/>
  <c r="K15" i="12"/>
  <c r="L15" i="12"/>
  <c r="M15" i="12"/>
  <c r="N15" i="12"/>
  <c r="O15" i="12"/>
  <c r="J16" i="12"/>
  <c r="J17" i="12"/>
  <c r="J15" i="12"/>
  <c r="K13" i="12"/>
  <c r="L13" i="12"/>
  <c r="M13" i="12"/>
  <c r="N13" i="12"/>
  <c r="O13" i="12"/>
  <c r="K12" i="12"/>
  <c r="L12" i="12"/>
  <c r="M12" i="12"/>
  <c r="N12" i="12"/>
  <c r="O12" i="12"/>
  <c r="K11" i="12"/>
  <c r="L11" i="12"/>
  <c r="M11" i="12"/>
  <c r="N11" i="12"/>
  <c r="O11" i="12"/>
  <c r="O10" i="12"/>
  <c r="K10" i="12"/>
  <c r="L10" i="12"/>
  <c r="M10" i="12"/>
  <c r="N10" i="12"/>
  <c r="J11" i="12"/>
  <c r="J12" i="12"/>
  <c r="J13" i="12"/>
  <c r="J10" i="12"/>
  <c r="I17" i="12"/>
  <c r="H17" i="12"/>
  <c r="G17" i="12"/>
  <c r="F17" i="12"/>
  <c r="I16" i="12"/>
  <c r="H16" i="12"/>
  <c r="G16" i="12"/>
  <c r="F16" i="12"/>
  <c r="I15" i="12"/>
  <c r="H15" i="12"/>
  <c r="G15" i="12"/>
  <c r="F15" i="12"/>
  <c r="F14" i="12" s="1"/>
  <c r="E14" i="12"/>
  <c r="D14" i="12"/>
  <c r="I13" i="12"/>
  <c r="H13" i="12"/>
  <c r="G13" i="12"/>
  <c r="F13" i="12"/>
  <c r="I12" i="12"/>
  <c r="H12" i="12"/>
  <c r="G12" i="12"/>
  <c r="F12" i="12"/>
  <c r="I11" i="12"/>
  <c r="H11" i="12"/>
  <c r="G11" i="12"/>
  <c r="F11" i="12"/>
  <c r="I10" i="12"/>
  <c r="H10" i="12"/>
  <c r="G10" i="12"/>
  <c r="G8" i="12" s="1"/>
  <c r="F10" i="12"/>
  <c r="Z9" i="12"/>
  <c r="H9" i="12"/>
  <c r="E8" i="12"/>
  <c r="E18" i="12" s="1"/>
  <c r="D8" i="12"/>
  <c r="L16" i="11"/>
  <c r="L15" i="11" s="1"/>
  <c r="M16" i="11"/>
  <c r="M15" i="11" s="1"/>
  <c r="N16" i="11"/>
  <c r="N15" i="11" s="1"/>
  <c r="O16" i="11"/>
  <c r="O15" i="11" s="1"/>
  <c r="P16" i="11"/>
  <c r="P15" i="11" s="1"/>
  <c r="Q16" i="11"/>
  <c r="Q15" i="11" s="1"/>
  <c r="R16" i="11"/>
  <c r="R15" i="11" s="1"/>
  <c r="S16" i="11"/>
  <c r="S15" i="11" s="1"/>
  <c r="T16" i="11"/>
  <c r="U16" i="11"/>
  <c r="U15" i="11" s="1"/>
  <c r="V16" i="11"/>
  <c r="V15" i="11" s="1"/>
  <c r="K16" i="11"/>
  <c r="K15" i="11" s="1"/>
  <c r="L10" i="11"/>
  <c r="M10" i="11"/>
  <c r="N10" i="11"/>
  <c r="O10" i="11"/>
  <c r="P10" i="11"/>
  <c r="Q10" i="11"/>
  <c r="R10" i="11"/>
  <c r="S10" i="11"/>
  <c r="T10" i="11"/>
  <c r="U10" i="11"/>
  <c r="V10" i="11"/>
  <c r="K10" i="11"/>
  <c r="L14" i="11"/>
  <c r="M14" i="11"/>
  <c r="N14" i="11"/>
  <c r="O14" i="11"/>
  <c r="P14" i="11"/>
  <c r="Q14" i="11"/>
  <c r="R14" i="11"/>
  <c r="S14" i="11"/>
  <c r="T14" i="11"/>
  <c r="U14" i="11"/>
  <c r="V14" i="11"/>
  <c r="K14" i="11"/>
  <c r="L13" i="11"/>
  <c r="M13" i="11"/>
  <c r="N13" i="11"/>
  <c r="O13" i="11"/>
  <c r="P13" i="11"/>
  <c r="Q13" i="11"/>
  <c r="R13" i="11"/>
  <c r="S13" i="11"/>
  <c r="T13" i="11"/>
  <c r="U13" i="11"/>
  <c r="V13" i="11"/>
  <c r="K13" i="11"/>
  <c r="L12" i="11"/>
  <c r="M12" i="11"/>
  <c r="N12" i="11"/>
  <c r="O12" i="11"/>
  <c r="P12" i="11"/>
  <c r="Q12" i="11"/>
  <c r="R12" i="11"/>
  <c r="S12" i="11"/>
  <c r="T12" i="11"/>
  <c r="U12" i="11"/>
  <c r="V12" i="11"/>
  <c r="K12" i="11"/>
  <c r="L11" i="11"/>
  <c r="M11" i="11"/>
  <c r="N11" i="11"/>
  <c r="O11" i="11"/>
  <c r="P11" i="11"/>
  <c r="Q11" i="11"/>
  <c r="R11" i="11"/>
  <c r="S11" i="11"/>
  <c r="T11" i="11"/>
  <c r="U11" i="11"/>
  <c r="V11" i="11"/>
  <c r="K11" i="11"/>
  <c r="F16" i="11"/>
  <c r="F15" i="11" s="1"/>
  <c r="F14" i="11"/>
  <c r="F13" i="11"/>
  <c r="F12" i="11"/>
  <c r="F11" i="11"/>
  <c r="F10" i="11"/>
  <c r="U9" i="6"/>
  <c r="L24" i="6"/>
  <c r="M24" i="6"/>
  <c r="N24" i="6"/>
  <c r="O24" i="6"/>
  <c r="P24" i="6"/>
  <c r="Q24" i="6"/>
  <c r="R24" i="6"/>
  <c r="S24" i="6"/>
  <c r="T24" i="6"/>
  <c r="U24" i="6"/>
  <c r="V24" i="6"/>
  <c r="L23" i="6"/>
  <c r="M23" i="6"/>
  <c r="N23" i="6"/>
  <c r="O23" i="6"/>
  <c r="P23" i="6"/>
  <c r="Q23" i="6"/>
  <c r="R23" i="6"/>
  <c r="S23" i="6"/>
  <c r="T23" i="6"/>
  <c r="U23" i="6"/>
  <c r="V23" i="6"/>
  <c r="K24" i="6"/>
  <c r="K23" i="6"/>
  <c r="L21" i="6"/>
  <c r="M21" i="6"/>
  <c r="N21" i="6"/>
  <c r="O21" i="6"/>
  <c r="P21" i="6"/>
  <c r="Q21" i="6"/>
  <c r="R21" i="6"/>
  <c r="S21" i="6"/>
  <c r="T21" i="6"/>
  <c r="U21" i="6"/>
  <c r="V21" i="6"/>
  <c r="L20" i="6"/>
  <c r="M20" i="6"/>
  <c r="N20" i="6"/>
  <c r="O20" i="6"/>
  <c r="P20" i="6"/>
  <c r="Q20" i="6"/>
  <c r="R20" i="6"/>
  <c r="S20" i="6"/>
  <c r="T20" i="6"/>
  <c r="U20" i="6"/>
  <c r="V20" i="6"/>
  <c r="L19" i="6"/>
  <c r="M19" i="6"/>
  <c r="N19" i="6"/>
  <c r="O19" i="6"/>
  <c r="P19" i="6"/>
  <c r="Q19" i="6"/>
  <c r="R19" i="6"/>
  <c r="S19" i="6"/>
  <c r="T19" i="6"/>
  <c r="U19" i="6"/>
  <c r="V19" i="6"/>
  <c r="L18" i="6"/>
  <c r="M18" i="6"/>
  <c r="N18" i="6"/>
  <c r="O18" i="6"/>
  <c r="P18" i="6"/>
  <c r="Q18" i="6"/>
  <c r="R18" i="6"/>
  <c r="S18" i="6"/>
  <c r="T18" i="6"/>
  <c r="U18" i="6"/>
  <c r="V18" i="6"/>
  <c r="K19" i="6"/>
  <c r="K20" i="6"/>
  <c r="K21" i="6"/>
  <c r="K18" i="6"/>
  <c r="M14" i="6"/>
  <c r="N14" i="6"/>
  <c r="O14" i="6"/>
  <c r="P14" i="6"/>
  <c r="Q14" i="6"/>
  <c r="R14" i="6"/>
  <c r="S14" i="6"/>
  <c r="T14" i="6"/>
  <c r="U14" i="6"/>
  <c r="V14" i="6"/>
  <c r="M13" i="6"/>
  <c r="N13" i="6"/>
  <c r="O13" i="6"/>
  <c r="P13" i="6"/>
  <c r="Q13" i="6"/>
  <c r="R13" i="6"/>
  <c r="S13" i="6"/>
  <c r="T13" i="6"/>
  <c r="U13" i="6"/>
  <c r="V13" i="6"/>
  <c r="M12" i="6"/>
  <c r="N12" i="6"/>
  <c r="O12" i="6"/>
  <c r="P12" i="6"/>
  <c r="Q12" i="6"/>
  <c r="R12" i="6"/>
  <c r="S12" i="6"/>
  <c r="T12" i="6"/>
  <c r="U12" i="6"/>
  <c r="V12" i="6"/>
  <c r="M11" i="6"/>
  <c r="N11" i="6"/>
  <c r="O11" i="6"/>
  <c r="P11" i="6"/>
  <c r="Q11" i="6"/>
  <c r="R11" i="6"/>
  <c r="S11" i="6"/>
  <c r="T11" i="6"/>
  <c r="U11" i="6"/>
  <c r="V11" i="6"/>
  <c r="M10" i="6"/>
  <c r="N10" i="6"/>
  <c r="O10" i="6"/>
  <c r="P10" i="6"/>
  <c r="Q10" i="6"/>
  <c r="R10" i="6"/>
  <c r="S10" i="6"/>
  <c r="T10" i="6"/>
  <c r="U10" i="6"/>
  <c r="V10" i="6"/>
  <c r="L10" i="6"/>
  <c r="L11" i="6"/>
  <c r="L12" i="6"/>
  <c r="L13" i="6"/>
  <c r="L14" i="6"/>
  <c r="M9" i="6"/>
  <c r="N9" i="6"/>
  <c r="O9" i="6"/>
  <c r="P9" i="6"/>
  <c r="Q9" i="6"/>
  <c r="R9" i="6"/>
  <c r="S9" i="6"/>
  <c r="T9" i="6"/>
  <c r="V9" i="6"/>
  <c r="L9" i="6"/>
  <c r="K10" i="6"/>
  <c r="K11" i="6"/>
  <c r="K12" i="6"/>
  <c r="K13" i="6"/>
  <c r="K14" i="6"/>
  <c r="K9" i="6"/>
  <c r="J24" i="9"/>
  <c r="I24" i="9"/>
  <c r="H24" i="9"/>
  <c r="G24" i="9"/>
  <c r="E24" i="9"/>
  <c r="D24" i="9"/>
  <c r="J23" i="9"/>
  <c r="I23" i="9"/>
  <c r="H23" i="9"/>
  <c r="G23" i="9"/>
  <c r="E23" i="9"/>
  <c r="D23" i="9"/>
  <c r="F22" i="9"/>
  <c r="J21" i="9"/>
  <c r="I21" i="9"/>
  <c r="H21" i="9"/>
  <c r="G21" i="9"/>
  <c r="E21" i="9"/>
  <c r="D21" i="9"/>
  <c r="J20" i="9"/>
  <c r="I20" i="9"/>
  <c r="H20" i="9"/>
  <c r="G20" i="9"/>
  <c r="E20" i="9"/>
  <c r="D20" i="9"/>
  <c r="J19" i="9"/>
  <c r="I19" i="9"/>
  <c r="H19" i="9"/>
  <c r="G19" i="9"/>
  <c r="E19" i="9"/>
  <c r="D19" i="9"/>
  <c r="J18" i="9"/>
  <c r="I18" i="9"/>
  <c r="H18" i="9"/>
  <c r="G18" i="9"/>
  <c r="E18" i="9"/>
  <c r="D18" i="9"/>
  <c r="L17" i="9"/>
  <c r="I17" i="9"/>
  <c r="L16" i="9"/>
  <c r="I16" i="9"/>
  <c r="F15" i="9"/>
  <c r="J14" i="9"/>
  <c r="I14" i="9"/>
  <c r="H14" i="9"/>
  <c r="G14" i="9"/>
  <c r="E14" i="9"/>
  <c r="D14" i="9"/>
  <c r="J13" i="9"/>
  <c r="I13" i="9"/>
  <c r="H13" i="9"/>
  <c r="G13" i="9"/>
  <c r="E13" i="9"/>
  <c r="D13" i="9"/>
  <c r="J12" i="9"/>
  <c r="I12" i="9"/>
  <c r="H12" i="9"/>
  <c r="G12" i="9"/>
  <c r="E12" i="9"/>
  <c r="D12" i="9"/>
  <c r="J11" i="9"/>
  <c r="I11" i="9"/>
  <c r="H11" i="9"/>
  <c r="G11" i="9"/>
  <c r="E11" i="9"/>
  <c r="D11" i="9"/>
  <c r="J10" i="9"/>
  <c r="I10" i="9"/>
  <c r="H10" i="9"/>
  <c r="G10" i="9"/>
  <c r="E10" i="9"/>
  <c r="D10" i="9"/>
  <c r="J9" i="9"/>
  <c r="I9" i="9"/>
  <c r="H9" i="9"/>
  <c r="G9" i="9"/>
  <c r="E9" i="9"/>
  <c r="D9" i="9"/>
  <c r="F8" i="9"/>
  <c r="I11" i="5"/>
  <c r="S8" i="6" l="1"/>
  <c r="O8" i="6"/>
  <c r="N22" i="6"/>
  <c r="O22" i="6"/>
  <c r="L9" i="11"/>
  <c r="L17" i="11" s="1"/>
  <c r="F8" i="12"/>
  <c r="F18" i="12" s="1"/>
  <c r="H8" i="12"/>
  <c r="H14" i="12"/>
  <c r="W24" i="6"/>
  <c r="S9" i="11"/>
  <c r="S17" i="11" s="1"/>
  <c r="W20" i="6"/>
  <c r="N9" i="11"/>
  <c r="N17" i="11" s="1"/>
  <c r="W11" i="6"/>
  <c r="R9" i="11"/>
  <c r="R17" i="11" s="1"/>
  <c r="M9" i="11"/>
  <c r="M17" i="11" s="1"/>
  <c r="O9" i="11"/>
  <c r="O17" i="11" s="1"/>
  <c r="K9" i="11"/>
  <c r="K17" i="11" s="1"/>
  <c r="M8" i="12"/>
  <c r="O8" i="12"/>
  <c r="K8" i="12"/>
  <c r="M14" i="12"/>
  <c r="N8" i="12"/>
  <c r="I8" i="12"/>
  <c r="W21" i="6"/>
  <c r="W18" i="6"/>
  <c r="W12" i="6"/>
  <c r="W10" i="6"/>
  <c r="W11" i="11"/>
  <c r="W14" i="6"/>
  <c r="W12" i="11"/>
  <c r="W9" i="6"/>
  <c r="V9" i="11"/>
  <c r="V17" i="11" s="1"/>
  <c r="I14" i="12"/>
  <c r="T14" i="12"/>
  <c r="W23" i="6"/>
  <c r="W19" i="6"/>
  <c r="W16" i="11"/>
  <c r="W15" i="11" s="1"/>
  <c r="W13" i="6"/>
  <c r="W14" i="11"/>
  <c r="U9" i="11"/>
  <c r="U17" i="11" s="1"/>
  <c r="W13" i="11"/>
  <c r="W10" i="11"/>
  <c r="N14" i="12"/>
  <c r="U14" i="12"/>
  <c r="J8" i="12"/>
  <c r="L8" i="12"/>
  <c r="V16" i="12"/>
  <c r="W16" i="12" s="1"/>
  <c r="D18" i="12"/>
  <c r="V10" i="12"/>
  <c r="X10" i="12" s="1"/>
  <c r="V13" i="12"/>
  <c r="X13" i="12" s="1"/>
  <c r="S14" i="12"/>
  <c r="V15" i="12"/>
  <c r="V12" i="12"/>
  <c r="X12" i="12" s="1"/>
  <c r="T8" i="12"/>
  <c r="R14" i="12"/>
  <c r="V17" i="12"/>
  <c r="S8" i="12"/>
  <c r="V11" i="12"/>
  <c r="W11" i="12" s="1"/>
  <c r="T15" i="11"/>
  <c r="T9" i="11"/>
  <c r="Q14" i="12"/>
  <c r="P14" i="12"/>
  <c r="U8" i="12"/>
  <c r="R8" i="12"/>
  <c r="Q8" i="12"/>
  <c r="P8" i="12"/>
  <c r="P18" i="12" s="1"/>
  <c r="O14" i="12"/>
  <c r="K14" i="12"/>
  <c r="L14" i="12"/>
  <c r="J14" i="12"/>
  <c r="Y10" i="12"/>
  <c r="AA10" i="12" s="1"/>
  <c r="Y11" i="12"/>
  <c r="Z11" i="12" s="1"/>
  <c r="Y12" i="12"/>
  <c r="AA12" i="12" s="1"/>
  <c r="Y13" i="12"/>
  <c r="Z13" i="12" s="1"/>
  <c r="G14" i="12"/>
  <c r="G18" i="12" s="1"/>
  <c r="Y16" i="12"/>
  <c r="Z16" i="12" s="1"/>
  <c r="Y17" i="12"/>
  <c r="AA17" i="12" s="1"/>
  <c r="Y15" i="12"/>
  <c r="Q9" i="11"/>
  <c r="Q17" i="11" s="1"/>
  <c r="P9" i="11"/>
  <c r="P17" i="11" s="1"/>
  <c r="F9" i="11"/>
  <c r="F17" i="11" s="1"/>
  <c r="K8" i="6"/>
  <c r="U8" i="6"/>
  <c r="Q8" i="6"/>
  <c r="M8" i="6"/>
  <c r="V15" i="6"/>
  <c r="V8" i="6"/>
  <c r="R8" i="6"/>
  <c r="N8" i="6"/>
  <c r="N25" i="6" s="1"/>
  <c r="K15" i="6"/>
  <c r="S15" i="6"/>
  <c r="O15" i="6"/>
  <c r="R15" i="6"/>
  <c r="N15" i="6"/>
  <c r="L8" i="6"/>
  <c r="T8" i="6"/>
  <c r="P8" i="6"/>
  <c r="T15" i="6"/>
  <c r="P15" i="6"/>
  <c r="L15" i="6"/>
  <c r="Q15" i="6"/>
  <c r="M15" i="6"/>
  <c r="T22" i="6"/>
  <c r="P22" i="6"/>
  <c r="L22" i="6"/>
  <c r="V22" i="6"/>
  <c r="R22" i="6"/>
  <c r="U15" i="6"/>
  <c r="K22" i="6"/>
  <c r="S22" i="6"/>
  <c r="U22" i="6"/>
  <c r="Q22" i="6"/>
  <c r="M22" i="6"/>
  <c r="H15" i="9"/>
  <c r="E15" i="9"/>
  <c r="J15" i="9"/>
  <c r="J8" i="9"/>
  <c r="H8" i="9"/>
  <c r="I15" i="9"/>
  <c r="G15" i="9"/>
  <c r="J22" i="9"/>
  <c r="H22" i="9"/>
  <c r="F25" i="9"/>
  <c r="D22" i="9"/>
  <c r="I22" i="9"/>
  <c r="G22" i="9"/>
  <c r="G8" i="9"/>
  <c r="D8" i="9"/>
  <c r="I8" i="9"/>
  <c r="K11" i="9"/>
  <c r="M11" i="9" s="1"/>
  <c r="K13" i="9"/>
  <c r="M13" i="9" s="1"/>
  <c r="K20" i="9"/>
  <c r="M20" i="9" s="1"/>
  <c r="K14" i="9"/>
  <c r="M14" i="9" s="1"/>
  <c r="D15" i="9"/>
  <c r="K24" i="9"/>
  <c r="M24" i="9" s="1"/>
  <c r="K10" i="9"/>
  <c r="M10" i="9" s="1"/>
  <c r="K12" i="9"/>
  <c r="L12" i="9" s="1"/>
  <c r="K19" i="9"/>
  <c r="M19" i="9" s="1"/>
  <c r="K21" i="9"/>
  <c r="M21" i="9" s="1"/>
  <c r="K23" i="9"/>
  <c r="M23" i="9" s="1"/>
  <c r="K18" i="9"/>
  <c r="E22" i="9"/>
  <c r="K9" i="9"/>
  <c r="M9" i="9" s="1"/>
  <c r="E8" i="9"/>
  <c r="H11" i="5"/>
  <c r="G11" i="5"/>
  <c r="F11" i="5"/>
  <c r="I18" i="12" l="1"/>
  <c r="O25" i="6"/>
  <c r="H18" i="12"/>
  <c r="O18" i="12"/>
  <c r="K18" i="12"/>
  <c r="M18" i="12"/>
  <c r="H25" i="9"/>
  <c r="T17" i="11"/>
  <c r="N18" i="12"/>
  <c r="U18" i="12"/>
  <c r="Z10" i="12"/>
  <c r="J18" i="12"/>
  <c r="W22" i="6"/>
  <c r="Z17" i="12"/>
  <c r="T18" i="12"/>
  <c r="AA13" i="12"/>
  <c r="W12" i="12"/>
  <c r="W10" i="12"/>
  <c r="W15" i="6"/>
  <c r="W9" i="11"/>
  <c r="W17" i="11" s="1"/>
  <c r="L18" i="12"/>
  <c r="W15" i="12"/>
  <c r="S18" i="12"/>
  <c r="W13" i="12"/>
  <c r="R18" i="12"/>
  <c r="W17" i="12"/>
  <c r="V14" i="12"/>
  <c r="V8" i="12"/>
  <c r="X8" i="12" s="1"/>
  <c r="W8" i="6"/>
  <c r="Q18" i="12"/>
  <c r="Y8" i="12"/>
  <c r="AA8" i="12" s="1"/>
  <c r="AA16" i="12"/>
  <c r="Z12" i="12"/>
  <c r="AA15" i="12"/>
  <c r="Y14" i="12"/>
  <c r="Z15" i="12"/>
  <c r="J25" i="9"/>
  <c r="Q25" i="6"/>
  <c r="M25" i="6"/>
  <c r="K25" i="6"/>
  <c r="V25" i="6"/>
  <c r="T25" i="6"/>
  <c r="S25" i="6"/>
  <c r="P25" i="6"/>
  <c r="L25" i="6"/>
  <c r="R25" i="6"/>
  <c r="U25" i="6"/>
  <c r="K15" i="9"/>
  <c r="M15" i="9" s="1"/>
  <c r="G25" i="9"/>
  <c r="D25" i="9"/>
  <c r="L20" i="9"/>
  <c r="L13" i="9"/>
  <c r="L24" i="9"/>
  <c r="L21" i="9"/>
  <c r="K8" i="9"/>
  <c r="M8" i="9" s="1"/>
  <c r="I25" i="9"/>
  <c r="L23" i="9"/>
  <c r="L22" i="9" s="1"/>
  <c r="K22" i="9"/>
  <c r="L11" i="9"/>
  <c r="L10" i="9"/>
  <c r="L19" i="9"/>
  <c r="L14" i="9"/>
  <c r="M18" i="9"/>
  <c r="L18" i="9"/>
  <c r="E25" i="9"/>
  <c r="L9" i="9"/>
  <c r="J11" i="5"/>
  <c r="K11" i="5" s="1"/>
  <c r="I9" i="6"/>
  <c r="G13" i="5"/>
  <c r="F13" i="5"/>
  <c r="F10" i="5"/>
  <c r="W14" i="12" l="1"/>
  <c r="Z8" i="12"/>
  <c r="Z14" i="12"/>
  <c r="W8" i="12"/>
  <c r="W25" i="6"/>
  <c r="Y18" i="12"/>
  <c r="AA18" i="12" s="1"/>
  <c r="AA14" i="12"/>
  <c r="V18" i="12"/>
  <c r="X18" i="12" s="1"/>
  <c r="K25" i="9"/>
  <c r="M25" i="9" s="1"/>
  <c r="M22" i="9"/>
  <c r="L15" i="9"/>
  <c r="L8" i="9"/>
  <c r="D24" i="6"/>
  <c r="D23" i="6"/>
  <c r="D21" i="6"/>
  <c r="D20" i="6"/>
  <c r="D19" i="6"/>
  <c r="D18" i="6"/>
  <c r="D14" i="6"/>
  <c r="D16" i="11" s="1"/>
  <c r="D15" i="11" s="1"/>
  <c r="D13" i="6"/>
  <c r="D12" i="6"/>
  <c r="D11" i="6"/>
  <c r="D12" i="11" s="1"/>
  <c r="D10" i="6"/>
  <c r="D9" i="6"/>
  <c r="I15" i="5"/>
  <c r="I17" i="5"/>
  <c r="H17" i="5"/>
  <c r="G17" i="5"/>
  <c r="F17" i="5"/>
  <c r="I16" i="5"/>
  <c r="H16" i="5"/>
  <c r="G16" i="5"/>
  <c r="F16" i="5"/>
  <c r="H15" i="5"/>
  <c r="G15" i="5"/>
  <c r="F15" i="5"/>
  <c r="I12" i="5"/>
  <c r="I13" i="5"/>
  <c r="H12" i="5"/>
  <c r="H13" i="5"/>
  <c r="G12" i="5"/>
  <c r="I10" i="5"/>
  <c r="H10" i="5"/>
  <c r="G10" i="5"/>
  <c r="F12" i="5"/>
  <c r="J24" i="6"/>
  <c r="J23" i="6"/>
  <c r="J19" i="6"/>
  <c r="J20" i="6"/>
  <c r="J21" i="6"/>
  <c r="J18" i="6"/>
  <c r="J10" i="6"/>
  <c r="J11" i="6"/>
  <c r="J12" i="6"/>
  <c r="J13" i="6"/>
  <c r="J14" i="6"/>
  <c r="J9" i="6"/>
  <c r="I24" i="6"/>
  <c r="I23" i="6"/>
  <c r="I19" i="6"/>
  <c r="I20" i="6"/>
  <c r="I21" i="6"/>
  <c r="I18" i="6"/>
  <c r="I10" i="6"/>
  <c r="I11" i="6"/>
  <c r="I12" i="6"/>
  <c r="I13" i="6"/>
  <c r="I14" i="11" s="1"/>
  <c r="I14" i="6"/>
  <c r="O22" i="8"/>
  <c r="S10" i="10" s="1"/>
  <c r="P22" i="8"/>
  <c r="T10" i="10" s="1"/>
  <c r="Q22" i="8"/>
  <c r="U10" i="10" s="1"/>
  <c r="R22" i="8"/>
  <c r="V10" i="10" s="1"/>
  <c r="N22" i="8"/>
  <c r="R10" i="10" s="1"/>
  <c r="H24" i="6"/>
  <c r="H23" i="6"/>
  <c r="H19" i="6"/>
  <c r="H20" i="6"/>
  <c r="H21" i="6"/>
  <c r="H18" i="6"/>
  <c r="H10" i="6"/>
  <c r="H11" i="6"/>
  <c r="H12" i="6"/>
  <c r="H13" i="6"/>
  <c r="H14" i="11" s="1"/>
  <c r="H14" i="6"/>
  <c r="H9" i="6"/>
  <c r="M22" i="8"/>
  <c r="Q10" i="10" s="1"/>
  <c r="L22" i="8"/>
  <c r="P10" i="10" s="1"/>
  <c r="K22" i="8"/>
  <c r="O10" i="10" s="1"/>
  <c r="G24" i="6"/>
  <c r="G23" i="6"/>
  <c r="G19" i="6"/>
  <c r="G20" i="6"/>
  <c r="G21" i="6"/>
  <c r="G18" i="6"/>
  <c r="G10" i="6"/>
  <c r="G11" i="11" s="1"/>
  <c r="G11" i="6"/>
  <c r="G12" i="6"/>
  <c r="G13" i="6"/>
  <c r="G14" i="6"/>
  <c r="G9" i="6"/>
  <c r="G10" i="11" s="1"/>
  <c r="J22" i="8"/>
  <c r="N10" i="10" s="1"/>
  <c r="I22" i="8"/>
  <c r="M10" i="10" s="1"/>
  <c r="H22" i="8"/>
  <c r="L10" i="10" s="1"/>
  <c r="F22" i="8"/>
  <c r="G22" i="8"/>
  <c r="K10" i="10" s="1"/>
  <c r="E22" i="8"/>
  <c r="H15" i="8"/>
  <c r="L9" i="10" s="1"/>
  <c r="I15" i="8"/>
  <c r="M9" i="10" s="1"/>
  <c r="J15" i="8"/>
  <c r="N9" i="10" s="1"/>
  <c r="K15" i="8"/>
  <c r="O9" i="10" s="1"/>
  <c r="L15" i="8"/>
  <c r="P9" i="10" s="1"/>
  <c r="M15" i="8"/>
  <c r="Q9" i="10" s="1"/>
  <c r="N15" i="8"/>
  <c r="R9" i="10" s="1"/>
  <c r="O15" i="8"/>
  <c r="S9" i="10" s="1"/>
  <c r="P15" i="8"/>
  <c r="T9" i="10" s="1"/>
  <c r="Q15" i="8"/>
  <c r="U9" i="10" s="1"/>
  <c r="R15" i="8"/>
  <c r="V9" i="10" s="1"/>
  <c r="H8" i="8"/>
  <c r="L8" i="10" s="1"/>
  <c r="I8" i="8"/>
  <c r="M8" i="10" s="1"/>
  <c r="J8" i="8"/>
  <c r="N8" i="10" s="1"/>
  <c r="K8" i="8"/>
  <c r="O8" i="10" s="1"/>
  <c r="L8" i="8"/>
  <c r="P8" i="10" s="1"/>
  <c r="M8" i="8"/>
  <c r="Q8" i="10" s="1"/>
  <c r="N8" i="8"/>
  <c r="R8" i="10" s="1"/>
  <c r="R11" i="10" s="1"/>
  <c r="O8" i="8"/>
  <c r="S8" i="10" s="1"/>
  <c r="P8" i="8"/>
  <c r="T8" i="10" s="1"/>
  <c r="Q8" i="8"/>
  <c r="U8" i="10" s="1"/>
  <c r="R8" i="8"/>
  <c r="V8" i="10" s="1"/>
  <c r="G15" i="8"/>
  <c r="K9" i="10" s="1"/>
  <c r="G8" i="8"/>
  <c r="K8" i="10" s="1"/>
  <c r="E24" i="6"/>
  <c r="E23" i="6"/>
  <c r="E19" i="6"/>
  <c r="E20" i="6"/>
  <c r="E21" i="6"/>
  <c r="E18" i="6"/>
  <c r="E10" i="6"/>
  <c r="E11" i="6"/>
  <c r="E12" i="6"/>
  <c r="X12" i="6" s="1"/>
  <c r="E13" i="6"/>
  <c r="E14" i="6"/>
  <c r="E9" i="6"/>
  <c r="D22" i="8"/>
  <c r="F15" i="8"/>
  <c r="E15" i="8"/>
  <c r="D15" i="8"/>
  <c r="F8" i="8"/>
  <c r="E8" i="8"/>
  <c r="D8" i="8"/>
  <c r="H9" i="5"/>
  <c r="I17" i="6"/>
  <c r="I16" i="6"/>
  <c r="I10" i="11" s="1"/>
  <c r="E14" i="5"/>
  <c r="D14" i="5"/>
  <c r="K9" i="5"/>
  <c r="AA17" i="6"/>
  <c r="AA16" i="6"/>
  <c r="F16" i="4"/>
  <c r="F15" i="4" s="1"/>
  <c r="F14" i="4"/>
  <c r="F13" i="4"/>
  <c r="F12" i="4"/>
  <c r="F11" i="4"/>
  <c r="F10" i="4"/>
  <c r="F22" i="6"/>
  <c r="F15" i="6"/>
  <c r="F9" i="10" s="1"/>
  <c r="F8" i="6"/>
  <c r="E8" i="5"/>
  <c r="D8" i="5"/>
  <c r="W18" i="12" l="1"/>
  <c r="N11" i="10"/>
  <c r="Z18" i="12"/>
  <c r="F10" i="7"/>
  <c r="F10" i="10"/>
  <c r="I11" i="11"/>
  <c r="D11" i="4"/>
  <c r="D11" i="11"/>
  <c r="H16" i="11"/>
  <c r="H15" i="11" s="1"/>
  <c r="H13" i="11"/>
  <c r="I16" i="11"/>
  <c r="I15" i="11" s="1"/>
  <c r="I13" i="11"/>
  <c r="D14" i="11"/>
  <c r="G13" i="11"/>
  <c r="D13" i="11"/>
  <c r="G16" i="11"/>
  <c r="G15" i="11" s="1"/>
  <c r="G12" i="11"/>
  <c r="O11" i="10"/>
  <c r="Q11" i="10"/>
  <c r="M11" i="10"/>
  <c r="S11" i="10"/>
  <c r="G14" i="11"/>
  <c r="H12" i="11"/>
  <c r="I12" i="11"/>
  <c r="K11" i="10"/>
  <c r="P11" i="10"/>
  <c r="L11" i="10"/>
  <c r="H11" i="4"/>
  <c r="H11" i="11"/>
  <c r="H10" i="4"/>
  <c r="H10" i="11"/>
  <c r="D10" i="4"/>
  <c r="D10" i="11"/>
  <c r="J14" i="11"/>
  <c r="V11" i="10"/>
  <c r="W10" i="10"/>
  <c r="X24" i="6"/>
  <c r="X23" i="6"/>
  <c r="X20" i="6"/>
  <c r="Y20" i="6"/>
  <c r="E13" i="11"/>
  <c r="Y19" i="6"/>
  <c r="X19" i="6"/>
  <c r="U11" i="10"/>
  <c r="W9" i="10"/>
  <c r="J13" i="11"/>
  <c r="J12" i="11"/>
  <c r="Y21" i="6"/>
  <c r="X21" i="6"/>
  <c r="X18" i="6"/>
  <c r="Y18" i="6"/>
  <c r="E16" i="11"/>
  <c r="Y14" i="6"/>
  <c r="X14" i="6"/>
  <c r="E14" i="11"/>
  <c r="Y13" i="6"/>
  <c r="X13" i="6"/>
  <c r="E12" i="11"/>
  <c r="Y11" i="6"/>
  <c r="X11" i="6"/>
  <c r="E11" i="4"/>
  <c r="E11" i="11"/>
  <c r="X10" i="6"/>
  <c r="Y10" i="6"/>
  <c r="E10" i="4"/>
  <c r="E10" i="11"/>
  <c r="X9" i="6"/>
  <c r="Y9" i="6"/>
  <c r="F8" i="7"/>
  <c r="F8" i="10"/>
  <c r="J16" i="11"/>
  <c r="J15" i="11" s="1"/>
  <c r="J11" i="4"/>
  <c r="J11" i="11"/>
  <c r="W8" i="10"/>
  <c r="T11" i="10"/>
  <c r="J10" i="4"/>
  <c r="J10" i="11"/>
  <c r="D14" i="4"/>
  <c r="L25" i="9"/>
  <c r="Z9" i="6"/>
  <c r="Z10" i="11" s="1"/>
  <c r="D13" i="4"/>
  <c r="G14" i="5"/>
  <c r="D12" i="4"/>
  <c r="D18" i="5"/>
  <c r="F8" i="5"/>
  <c r="D22" i="6"/>
  <c r="D15" i="6"/>
  <c r="D16" i="4"/>
  <c r="D15" i="4" s="1"/>
  <c r="D8" i="6"/>
  <c r="J17" i="5"/>
  <c r="F14" i="5"/>
  <c r="J15" i="5"/>
  <c r="J12" i="5"/>
  <c r="K12" i="5" s="1"/>
  <c r="G8" i="5"/>
  <c r="J13" i="5"/>
  <c r="G22" i="6"/>
  <c r="I14" i="5"/>
  <c r="J13" i="4"/>
  <c r="J8" i="6"/>
  <c r="J8" i="10" s="1"/>
  <c r="J16" i="5"/>
  <c r="L16" i="5" s="1"/>
  <c r="J10" i="5"/>
  <c r="J16" i="4"/>
  <c r="J15" i="4" s="1"/>
  <c r="J14" i="4"/>
  <c r="J12" i="4"/>
  <c r="H14" i="5"/>
  <c r="I8" i="5"/>
  <c r="H8" i="5"/>
  <c r="E18" i="5"/>
  <c r="F25" i="8"/>
  <c r="D25" i="8"/>
  <c r="F25" i="6"/>
  <c r="G25" i="8"/>
  <c r="J22" i="6"/>
  <c r="J15" i="6"/>
  <c r="Z14" i="6"/>
  <c r="Z24" i="6"/>
  <c r="AB24" i="6" s="1"/>
  <c r="E14" i="4"/>
  <c r="Z10" i="6"/>
  <c r="Z19" i="6"/>
  <c r="AA19" i="6" s="1"/>
  <c r="Z13" i="6"/>
  <c r="Z23" i="6"/>
  <c r="E13" i="4"/>
  <c r="H16" i="4"/>
  <c r="H15" i="4" s="1"/>
  <c r="Z12" i="6"/>
  <c r="H22" i="6"/>
  <c r="E15" i="6"/>
  <c r="H13" i="4"/>
  <c r="G16" i="4"/>
  <c r="G15" i="4" s="1"/>
  <c r="H12" i="4"/>
  <c r="Z20" i="6"/>
  <c r="AB20" i="6" s="1"/>
  <c r="Z18" i="6"/>
  <c r="AB18" i="6" s="1"/>
  <c r="Z11" i="6"/>
  <c r="Z21" i="6"/>
  <c r="AB21" i="6" s="1"/>
  <c r="H25" i="8"/>
  <c r="E22" i="6"/>
  <c r="E16" i="4"/>
  <c r="E12" i="4"/>
  <c r="E8" i="6"/>
  <c r="F9" i="4"/>
  <c r="F17" i="4" s="1"/>
  <c r="E25" i="8"/>
  <c r="I10" i="4"/>
  <c r="H15" i="6"/>
  <c r="H9" i="10" s="1"/>
  <c r="H14" i="4"/>
  <c r="I8" i="6"/>
  <c r="I8" i="10" s="1"/>
  <c r="H8" i="6"/>
  <c r="I11" i="4"/>
  <c r="I22" i="6"/>
  <c r="I10" i="10" s="1"/>
  <c r="G15" i="6"/>
  <c r="G13" i="4"/>
  <c r="G12" i="4"/>
  <c r="G14" i="4"/>
  <c r="G11" i="4"/>
  <c r="G8" i="6"/>
  <c r="G8" i="10" s="1"/>
  <c r="G10" i="4"/>
  <c r="F9" i="7"/>
  <c r="F11" i="7" l="1"/>
  <c r="F11" i="10"/>
  <c r="I9" i="11"/>
  <c r="D9" i="11"/>
  <c r="D17" i="11" s="1"/>
  <c r="D10" i="7"/>
  <c r="D10" i="10"/>
  <c r="I17" i="11"/>
  <c r="G9" i="11"/>
  <c r="G17" i="11" s="1"/>
  <c r="H10" i="7"/>
  <c r="H10" i="10"/>
  <c r="G10" i="7"/>
  <c r="G10" i="10"/>
  <c r="G9" i="7"/>
  <c r="G9" i="10"/>
  <c r="H9" i="11"/>
  <c r="H17" i="11" s="1"/>
  <c r="D9" i="7"/>
  <c r="D9" i="10"/>
  <c r="X22" i="6"/>
  <c r="E10" i="7"/>
  <c r="E10" i="10"/>
  <c r="X13" i="11"/>
  <c r="Y13" i="11"/>
  <c r="Z14" i="11"/>
  <c r="AB14" i="11" s="1"/>
  <c r="J9" i="11"/>
  <c r="J17" i="11" s="1"/>
  <c r="X15" i="6"/>
  <c r="E9" i="7"/>
  <c r="E9" i="10"/>
  <c r="Y15" i="6"/>
  <c r="E15" i="11"/>
  <c r="Y15" i="11" s="1"/>
  <c r="X16" i="11"/>
  <c r="X15" i="11" s="1"/>
  <c r="Y16" i="11"/>
  <c r="X14" i="11"/>
  <c r="Y14" i="11"/>
  <c r="X8" i="6"/>
  <c r="X12" i="11"/>
  <c r="Y12" i="11"/>
  <c r="X11" i="11"/>
  <c r="Y11" i="11"/>
  <c r="X10" i="11"/>
  <c r="E9" i="11"/>
  <c r="Y10" i="11"/>
  <c r="E8" i="7"/>
  <c r="E8" i="10"/>
  <c r="Y8" i="6"/>
  <c r="H8" i="7"/>
  <c r="H8" i="10"/>
  <c r="D8" i="7"/>
  <c r="D8" i="10"/>
  <c r="J10" i="7"/>
  <c r="J10" i="10"/>
  <c r="Z13" i="11"/>
  <c r="AB13" i="11" s="1"/>
  <c r="J9" i="7"/>
  <c r="J9" i="10"/>
  <c r="AB14" i="6"/>
  <c r="Z16" i="11"/>
  <c r="AB11" i="6"/>
  <c r="Z12" i="11"/>
  <c r="AB12" i="11" s="1"/>
  <c r="AB10" i="6"/>
  <c r="Z11" i="11"/>
  <c r="AB11" i="11" s="1"/>
  <c r="W11" i="10"/>
  <c r="AB10" i="11"/>
  <c r="K15" i="5"/>
  <c r="L15" i="5"/>
  <c r="D9" i="4"/>
  <c r="G18" i="5"/>
  <c r="AA23" i="6"/>
  <c r="AB23" i="6"/>
  <c r="AB19" i="6"/>
  <c r="E15" i="4"/>
  <c r="L10" i="5"/>
  <c r="K10" i="5"/>
  <c r="K13" i="5"/>
  <c r="L13" i="5"/>
  <c r="K17" i="5"/>
  <c r="L17" i="5"/>
  <c r="K10" i="4"/>
  <c r="M10" i="4" s="1"/>
  <c r="AB9" i="6"/>
  <c r="AA13" i="6"/>
  <c r="AB13" i="6"/>
  <c r="D17" i="4"/>
  <c r="D25" i="6"/>
  <c r="F18" i="5"/>
  <c r="L12" i="5"/>
  <c r="I18" i="5"/>
  <c r="J14" i="5"/>
  <c r="K16" i="5"/>
  <c r="Z8" i="6"/>
  <c r="J8" i="5"/>
  <c r="J9" i="4"/>
  <c r="J17" i="4" s="1"/>
  <c r="J8" i="7"/>
  <c r="J25" i="6"/>
  <c r="H18" i="5"/>
  <c r="E9" i="4"/>
  <c r="H9" i="4"/>
  <c r="H17" i="4" s="1"/>
  <c r="AA9" i="6"/>
  <c r="AA14" i="6"/>
  <c r="K11" i="4"/>
  <c r="M11" i="4" s="1"/>
  <c r="AA24" i="6"/>
  <c r="AA20" i="6"/>
  <c r="AA10" i="6"/>
  <c r="AA12" i="6"/>
  <c r="AA13" i="11" s="1"/>
  <c r="Z22" i="6"/>
  <c r="Z10" i="10" s="1"/>
  <c r="AA11" i="6"/>
  <c r="H25" i="6"/>
  <c r="H9" i="7"/>
  <c r="AA21" i="6"/>
  <c r="E25" i="6"/>
  <c r="Y25" i="6" s="1"/>
  <c r="I10" i="7"/>
  <c r="I8" i="7"/>
  <c r="G25" i="6"/>
  <c r="G9" i="4"/>
  <c r="G17" i="4" s="1"/>
  <c r="G8" i="7"/>
  <c r="G11" i="10" l="1"/>
  <c r="E11" i="10"/>
  <c r="Y11" i="10" s="1"/>
  <c r="D11" i="10"/>
  <c r="D11" i="7"/>
  <c r="E11" i="7"/>
  <c r="H11" i="7"/>
  <c r="H11" i="10"/>
  <c r="G11" i="7"/>
  <c r="X10" i="10"/>
  <c r="AA14" i="11"/>
  <c r="X25" i="6"/>
  <c r="X9" i="10"/>
  <c r="Y9" i="10"/>
  <c r="X9" i="11"/>
  <c r="X17" i="11" s="1"/>
  <c r="E17" i="11"/>
  <c r="Y17" i="11" s="1"/>
  <c r="Y9" i="11"/>
  <c r="X8" i="10"/>
  <c r="Y8" i="10"/>
  <c r="AA10" i="10"/>
  <c r="AB10" i="10"/>
  <c r="J11" i="10"/>
  <c r="AA16" i="11"/>
  <c r="AA15" i="11" s="1"/>
  <c r="J11" i="7"/>
  <c r="Z9" i="11"/>
  <c r="AB9" i="11" s="1"/>
  <c r="Z15" i="11"/>
  <c r="AB15" i="11" s="1"/>
  <c r="AB16" i="11"/>
  <c r="L11" i="4"/>
  <c r="AA11" i="11"/>
  <c r="L10" i="4"/>
  <c r="AA10" i="11"/>
  <c r="AB8" i="6"/>
  <c r="Z8" i="10"/>
  <c r="E17" i="4"/>
  <c r="AA22" i="6"/>
  <c r="K14" i="5"/>
  <c r="K8" i="5"/>
  <c r="K10" i="7"/>
  <c r="AB22" i="6"/>
  <c r="K8" i="7"/>
  <c r="J18" i="5"/>
  <c r="L18" i="5" s="1"/>
  <c r="L8" i="5"/>
  <c r="AA8" i="6"/>
  <c r="X11" i="10" l="1"/>
  <c r="Z17" i="11"/>
  <c r="AB17" i="11" s="1"/>
  <c r="AA8" i="10"/>
  <c r="AB8" i="10"/>
  <c r="K18" i="5"/>
  <c r="L10" i="7"/>
  <c r="M10" i="7"/>
  <c r="L8" i="7"/>
  <c r="M8" i="7"/>
  <c r="K14" i="4"/>
  <c r="M14" i="4" s="1"/>
  <c r="K13" i="4"/>
  <c r="M13" i="4" s="1"/>
  <c r="L16" i="4"/>
  <c r="L15" i="4" s="1"/>
  <c r="I13" i="4"/>
  <c r="L13" i="4"/>
  <c r="I14" i="4"/>
  <c r="L14" i="4"/>
  <c r="I16" i="4"/>
  <c r="I15" i="4" s="1"/>
  <c r="K12" i="4"/>
  <c r="M12" i="4" s="1"/>
  <c r="AA18" i="6"/>
  <c r="I12" i="4"/>
  <c r="K16" i="4"/>
  <c r="L12" i="4" l="1"/>
  <c r="L9" i="4" s="1"/>
  <c r="L17" i="4" s="1"/>
  <c r="AA12" i="11"/>
  <c r="AA9" i="11" s="1"/>
  <c r="AA17" i="11" s="1"/>
  <c r="K15" i="4"/>
  <c r="M15" i="4" s="1"/>
  <c r="M16" i="4"/>
  <c r="K9" i="4"/>
  <c r="M9" i="4" s="1"/>
  <c r="AA15" i="6"/>
  <c r="I9" i="4"/>
  <c r="I17" i="4" s="1"/>
  <c r="I15" i="6"/>
  <c r="Z15" i="6" l="1"/>
  <c r="Z9" i="10" s="1"/>
  <c r="I9" i="10"/>
  <c r="I11" i="10" s="1"/>
  <c r="K17" i="4"/>
  <c r="M17" i="4" s="1"/>
  <c r="AA25" i="6"/>
  <c r="I9" i="7"/>
  <c r="I11" i="7" s="1"/>
  <c r="I25" i="6"/>
  <c r="I25" i="8"/>
  <c r="M25" i="8"/>
  <c r="L25" i="8"/>
  <c r="J25" i="8"/>
  <c r="N25" i="8"/>
  <c r="K25" i="8"/>
  <c r="K9" i="7" l="1"/>
  <c r="M9" i="7" s="1"/>
  <c r="Z25" i="6"/>
  <c r="AB25" i="6" s="1"/>
  <c r="AB15" i="6"/>
  <c r="AB9" i="10"/>
  <c r="AA9" i="10"/>
  <c r="AA11" i="10" s="1"/>
  <c r="Z11" i="10"/>
  <c r="AB11" i="10" s="1"/>
  <c r="O25" i="8"/>
  <c r="P25" i="8"/>
  <c r="R25" i="8"/>
  <c r="Q25" i="8"/>
  <c r="K11" i="7" l="1"/>
  <c r="M11" i="7" s="1"/>
  <c r="L9" i="7"/>
  <c r="L11" i="7" s="1"/>
</calcChain>
</file>

<file path=xl/sharedStrings.xml><?xml version="1.0" encoding="utf-8"?>
<sst xmlns="http://schemas.openxmlformats.org/spreadsheetml/2006/main" count="382" uniqueCount="101">
  <si>
    <t>1. RECURSOS ORDINARIOS</t>
  </si>
  <si>
    <t>2. RECURSOS DIRECTAMENTE RECAUDADOS</t>
  </si>
  <si>
    <t>4. DONACIONES Y TRANSFERENCIAS</t>
  </si>
  <si>
    <t>Presupuesto Institucional de Apertura
(1)</t>
  </si>
  <si>
    <t>Presupuesto Institucional Modificado
(2)</t>
  </si>
  <si>
    <t xml:space="preserve">Pliego: 003 Ministerio de Cultura </t>
  </si>
  <si>
    <t>Ejecución del Trimestre Anterior
(3)</t>
  </si>
  <si>
    <t>(En Nuevos Soles)</t>
  </si>
  <si>
    <t>TOTAL</t>
  </si>
  <si>
    <t>5. GASTOS CORRIENTES</t>
  </si>
  <si>
    <t>6. GASTOS DE CAPITAL</t>
  </si>
  <si>
    <t>Ejecución Devengada del I Trimestre
(3)</t>
  </si>
  <si>
    <t>2.1 Personal y Obligaciones Sociales</t>
  </si>
  <si>
    <t>2.2 Pensiones y Otras Prestaciones Sociales</t>
  </si>
  <si>
    <t>2.3 Bienes y Servicios</t>
  </si>
  <si>
    <t>2.4 Donaciones y Transferencias</t>
  </si>
  <si>
    <t>2.5 Otros Gastos</t>
  </si>
  <si>
    <t xml:space="preserve">2.6 Adquisición de Activos No Financieros </t>
  </si>
  <si>
    <t xml:space="preserve">2.1 Personal y Obligaciones Sociales </t>
  </si>
  <si>
    <t>2.6 Adquisición de Activos No Financieros</t>
  </si>
  <si>
    <t>Fuente de Financiamiento y Genérica de Gasto</t>
  </si>
  <si>
    <t>Tipo de Gasto</t>
  </si>
  <si>
    <t>1.1 Ingresos y Contribuciones Presupuestarias</t>
  </si>
  <si>
    <t>1.3 Venta de Bienes y Servicios y Derechos Administrativos</t>
  </si>
  <si>
    <t>1.5 Otros Ingresos</t>
  </si>
  <si>
    <t>1.9  Saldos de Balance</t>
  </si>
  <si>
    <t>FUENTE DE FINANCIAMIENTO Y GENÉRICA DE INGRESO</t>
  </si>
  <si>
    <t>Ejecución Devengada del     I Trimestre
(3)</t>
  </si>
  <si>
    <t>Gasto por Fuente de Financiamiento</t>
  </si>
  <si>
    <t>1.4 Donaciones y Transferencias</t>
  </si>
  <si>
    <t>Recaudación del I Trimestre
(3)</t>
  </si>
  <si>
    <t>Fuente de Financiamiento : Toda Fuente</t>
  </si>
  <si>
    <t>Presupuesto Institucional de Apertura (PIA)
(1)</t>
  </si>
  <si>
    <t>Mar</t>
  </si>
  <si>
    <t>Enero</t>
  </si>
  <si>
    <t>Febrero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</si>
  <si>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</si>
  <si>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</si>
  <si>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</si>
  <si>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</si>
  <si>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</si>
  <si>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</si>
  <si>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</si>
  <si>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</si>
  <si>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</si>
  <si>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Presupuesto Institucional Modificado (PIM)
(2)</t>
  </si>
  <si>
    <t>Marzo</t>
  </si>
  <si>
    <t>Septiembre</t>
  </si>
  <si>
    <t>Resumen Reacaudacion de Ingresos</t>
  </si>
  <si>
    <t>ok</t>
  </si>
  <si>
    <t>.</t>
  </si>
  <si>
    <t>EJECUCIÓN PRESUPUESTAL AÑO FISCAL 2014</t>
  </si>
  <si>
    <t>RECAUDACIÓN DE INGRESOS AÑO FISCAL 2014</t>
  </si>
  <si>
    <t>Ejecución Devengada del     II Trimestre
(4)</t>
  </si>
  <si>
    <t>Recaudación del II Trimestre
(4)</t>
  </si>
  <si>
    <t>Ejecución Devengada del III Trimestre 
(5)</t>
  </si>
  <si>
    <t>Ejecución Devengada del III Trimestre 
(5)</t>
  </si>
  <si>
    <t>Recaudación del III Trimestre
(5)</t>
  </si>
  <si>
    <t>Al mes de Octubre</t>
  </si>
  <si>
    <t>Ejecución Total Devengada
(7)</t>
  </si>
  <si>
    <t>Saldo
(8) = (2) - (7)</t>
  </si>
  <si>
    <t>Avance 
%
(9) = (7) / (2)</t>
  </si>
  <si>
    <t>Ejecución 
Devengada del 
IV Trimestre
(6)
(Octubre)</t>
  </si>
  <si>
    <t>Fuente: SIAF  (03/11/2014) -  Elaboración: OGPP</t>
  </si>
  <si>
    <t>(2) Presupuesto Institucional Modificado, corresponde al periodo Enero -Octubre 2014</t>
  </si>
  <si>
    <t>(2) Presupuesto Institucional Modificado, corresponde al periodo Enero - Octubre 2014</t>
  </si>
  <si>
    <t>Recaudación Total 
(7)</t>
  </si>
  <si>
    <t>Recaudación
 del 
IV Trimestre
(6)
(Octubre)</t>
  </si>
  <si>
    <t>Ejecución Devengada al mes de Enero
(3)</t>
  </si>
  <si>
    <t>Ejecución Devengada al mes de Febrero
(4)</t>
  </si>
  <si>
    <t>Ejecución Devengada al mes de Marzo
(5)</t>
  </si>
  <si>
    <t>Ejecución Devengada al mes de Abril
(6)</t>
  </si>
  <si>
    <t>Ejecución Devengada al mes de Mayo
(7)</t>
  </si>
  <si>
    <t>Ejecución Devengada al mes de Junio
(8)</t>
  </si>
  <si>
    <t>Ejecución Devengada al mes de Julio
(9)</t>
  </si>
  <si>
    <t>Ejecución Devengada al mes de Agosto
(10)</t>
  </si>
  <si>
    <t>Ejecución Devengada al mes de Setiembre
(11)</t>
  </si>
  <si>
    <t>Ejecución Devengada al mes de Octubre
(12)</t>
  </si>
  <si>
    <t>Ejecución Devengada al mes de Noviembre
(13)</t>
  </si>
  <si>
    <t>Ejecución Devengada al mes de Diciembre
(14)</t>
  </si>
  <si>
    <t>Recaudación del mes de Enero
(3)</t>
  </si>
  <si>
    <t>Recaudación del mes de Febrero
(4)</t>
  </si>
  <si>
    <t>Recaudación del mes de Marzo
(5)</t>
  </si>
  <si>
    <t>Recaudación del mes de Abril
(6)</t>
  </si>
  <si>
    <t>Recaudación del mes de Mayo
(7)</t>
  </si>
  <si>
    <t>Recaudación del mes de Junio
(8)</t>
  </si>
  <si>
    <t>Recaudación del mes de Julio
(9)</t>
  </si>
  <si>
    <t>Recaudación del mes de Agosto
(10)</t>
  </si>
  <si>
    <t>Recaudación del mes de Setiembre
(11)</t>
  </si>
  <si>
    <t>Recaudación del mes de Octubre
(12)</t>
  </si>
  <si>
    <t>Recaudación del mes de Noviembre
(13)</t>
  </si>
  <si>
    <t>Recaudación del mes de Diciembre
(14)</t>
  </si>
  <si>
    <t>EJECUCIÓN PRESUPUESTAL AÑO FISCAL 2015</t>
  </si>
  <si>
    <t>RECAUDACIÓN DE INGRESOS AÑO FISCAL 2015</t>
  </si>
  <si>
    <t>Fuente: SIAF  (01/04/2015) -  Elaboración: OGPP</t>
  </si>
  <si>
    <t>(2) Presupuesto Institucional Modificado, corresponde al Primer Trimestre 2015</t>
  </si>
  <si>
    <t>Al Primer Trimestre</t>
  </si>
  <si>
    <t>Ejecución Total Devengada
(6)</t>
  </si>
  <si>
    <t>Saldo
(7) = (2) - (6)</t>
  </si>
  <si>
    <t>Avance 
%
(8) = (6) / (2)</t>
  </si>
  <si>
    <t>Recaudación Total 
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</si>
</sst>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vertical="center" wrapText="1"/>
    </xf>
    <xf numFmtId="10" fontId="3" fillId="0" borderId="17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3" borderId="12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vertical="center" wrapText="1"/>
    </xf>
    <xf numFmtId="3" fontId="2" fillId="5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5" borderId="2" xfId="0" applyFont="1" applyFill="1" applyBorder="1" applyAlignment="1">
      <alignment vertical="center" wrapText="1"/>
    </xf>
    <xf numFmtId="3" fontId="12" fillId="5" borderId="1" xfId="0" applyNumberFormat="1" applyFont="1" applyFill="1" applyBorder="1" applyAlignment="1">
      <alignment vertical="center" wrapText="1"/>
    </xf>
    <xf numFmtId="3" fontId="13" fillId="2" borderId="2" xfId="0" applyNumberFormat="1" applyFont="1" applyFill="1" applyBorder="1" applyAlignment="1">
      <alignment vertical="center" wrapText="1"/>
    </xf>
    <xf numFmtId="3" fontId="13" fillId="0" borderId="2" xfId="0" applyNumberFormat="1" applyFont="1" applyFill="1" applyBorder="1" applyAlignment="1">
      <alignment vertical="center" wrapText="1"/>
    </xf>
    <xf numFmtId="3" fontId="13" fillId="0" borderId="12" xfId="0" applyNumberFormat="1" applyFont="1" applyFill="1" applyBorder="1" applyAlignment="1">
      <alignment vertical="center" wrapText="1"/>
    </xf>
    <xf numFmtId="3" fontId="12" fillId="5" borderId="3" xfId="0" applyNumberFormat="1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0" fontId="2" fillId="5" borderId="9" xfId="0" applyNumberFormat="1" applyFont="1" applyFill="1" applyBorder="1" applyAlignment="1">
      <alignment horizontal="center" vertical="center"/>
    </xf>
    <xf numFmtId="10" fontId="9" fillId="5" borderId="4" xfId="1" applyNumberFormat="1" applyFont="1" applyFill="1" applyBorder="1" applyAlignment="1">
      <alignment horizontal="center" vertical="center" wrapText="1"/>
    </xf>
    <xf numFmtId="10" fontId="2" fillId="5" borderId="8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10" fontId="3" fillId="2" borderId="9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9" fillId="5" borderId="3" xfId="0" applyNumberFormat="1" applyFont="1" applyFill="1" applyBorder="1" applyAlignment="1">
      <alignment vertical="center" wrapText="1"/>
    </xf>
    <xf numFmtId="10" fontId="3" fillId="0" borderId="2" xfId="0" applyNumberFormat="1" applyFont="1" applyBorder="1" applyAlignment="1">
      <alignment vertical="center" wrapText="1"/>
    </xf>
    <xf numFmtId="10" fontId="2" fillId="5" borderId="1" xfId="0" applyNumberFormat="1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10" fontId="3" fillId="0" borderId="2" xfId="0" applyNumberFormat="1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11" fillId="0" borderId="24" xfId="0" applyFont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30"/>
  <sheetViews>
    <sheetView topLeftCell="B1" zoomScaleSheetLayoutView="80" workbookViewId="0">
      <pane ySplit="7" topLeftCell="A24" activePane="bottomLeft" state="frozen"/>
      <selection activeCell="E1" sqref="E1"/>
      <selection pane="bottomLeft" activeCell="B28" sqref="B28"/>
    </sheetView>
  </sheetViews>
  <sheetFormatPr baseColWidth="10" defaultRowHeight="14.25" outlineLevelRow="1" x14ac:dyDescent="0.25"/>
  <cols>
    <col min="1" max="1" width="1.7109375" style="1" customWidth="1"/>
    <col min="2" max="2" width="2.7109375" style="1" customWidth="1"/>
    <col min="3" max="3" width="46.28515625" style="1" customWidth="1"/>
    <col min="4" max="4" width="14" style="2" bestFit="1" customWidth="1"/>
    <col min="5" max="5" width="16" style="2" customWidth="1"/>
    <col min="6" max="6" width="4.5703125" style="2" hidden="1" customWidth="1"/>
    <col min="7" max="7" width="12.42578125" style="2" bestFit="1" customWidth="1"/>
    <col min="8" max="16" width="11.28515625" style="2" bestFit="1" customWidth="1"/>
    <col min="17" max="17" width="11.85546875" style="2" customWidth="1"/>
    <col min="18" max="18" width="11.28515625" style="2" bestFit="1" customWidth="1"/>
    <col min="19" max="19" width="1" style="1" customWidth="1"/>
    <col min="20" max="16384" width="11.42578125" style="1"/>
  </cols>
  <sheetData>
    <row r="1" spans="1:19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8"/>
    </row>
    <row r="2" spans="1:19" ht="15.75" x14ac:dyDescent="0.25">
      <c r="A2" s="8"/>
      <c r="B2" s="76" t="s">
        <v>92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8"/>
    </row>
    <row r="3" spans="1:19" ht="15.75" x14ac:dyDescent="0.25">
      <c r="A3" s="8"/>
      <c r="B3" s="76" t="s">
        <v>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8"/>
    </row>
    <row r="4" spans="1:19" ht="15.75" x14ac:dyDescent="0.25">
      <c r="A4" s="8"/>
      <c r="B4" s="76" t="s">
        <v>96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8"/>
    </row>
    <row r="5" spans="1:19" x14ac:dyDescent="0.25">
      <c r="A5" s="8"/>
      <c r="B5" s="77" t="s">
        <v>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8"/>
    </row>
    <row r="6" spans="1:19" s="5" customFormat="1" ht="3.75" customHeight="1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1"/>
    </row>
    <row r="7" spans="1:19" ht="75.75" customHeight="1" thickBot="1" x14ac:dyDescent="0.3">
      <c r="A7" s="8"/>
      <c r="B7" s="78" t="s">
        <v>20</v>
      </c>
      <c r="C7" s="79"/>
      <c r="D7" s="38" t="s">
        <v>32</v>
      </c>
      <c r="E7" s="38" t="s">
        <v>45</v>
      </c>
      <c r="F7" s="38" t="s">
        <v>6</v>
      </c>
      <c r="G7" s="38" t="s">
        <v>34</v>
      </c>
      <c r="H7" s="38" t="s">
        <v>35</v>
      </c>
      <c r="I7" s="38" t="s">
        <v>33</v>
      </c>
      <c r="J7" s="38" t="s">
        <v>36</v>
      </c>
      <c r="K7" s="38" t="s">
        <v>37</v>
      </c>
      <c r="L7" s="38" t="s">
        <v>38</v>
      </c>
      <c r="M7" s="38" t="s">
        <v>39</v>
      </c>
      <c r="N7" s="38" t="s">
        <v>40</v>
      </c>
      <c r="O7" s="38" t="s">
        <v>41</v>
      </c>
      <c r="P7" s="38" t="s">
        <v>42</v>
      </c>
      <c r="Q7" s="38" t="s">
        <v>43</v>
      </c>
      <c r="R7" s="38" t="s">
        <v>44</v>
      </c>
      <c r="S7" s="8"/>
    </row>
    <row r="8" spans="1:19" ht="19.5" customHeight="1" x14ac:dyDescent="0.25">
      <c r="A8" s="8"/>
      <c r="B8" s="70" t="s">
        <v>0</v>
      </c>
      <c r="C8" s="71"/>
      <c r="D8" s="44">
        <f t="shared" ref="D8:F8" si="0">SUM(D9:D14)</f>
        <v>175394723</v>
      </c>
      <c r="E8" s="39">
        <f t="shared" si="0"/>
        <v>185716388</v>
      </c>
      <c r="F8" s="39">
        <f t="shared" si="0"/>
        <v>23796568</v>
      </c>
      <c r="G8" s="39">
        <f>SUM(G9:G14)</f>
        <v>11468524.59</v>
      </c>
      <c r="H8" s="39">
        <f t="shared" ref="H8:R8" si="1">SUM(H9:H14)</f>
        <v>14694116.069999998</v>
      </c>
      <c r="I8" s="39">
        <f t="shared" si="1"/>
        <v>20329097.43</v>
      </c>
      <c r="J8" s="39">
        <f t="shared" si="1"/>
        <v>0</v>
      </c>
      <c r="K8" s="39">
        <f t="shared" si="1"/>
        <v>0</v>
      </c>
      <c r="L8" s="39">
        <f t="shared" si="1"/>
        <v>0</v>
      </c>
      <c r="M8" s="39">
        <f t="shared" si="1"/>
        <v>0</v>
      </c>
      <c r="N8" s="39">
        <f t="shared" si="1"/>
        <v>0</v>
      </c>
      <c r="O8" s="39">
        <f t="shared" si="1"/>
        <v>0</v>
      </c>
      <c r="P8" s="39">
        <f t="shared" si="1"/>
        <v>0</v>
      </c>
      <c r="Q8" s="39">
        <f t="shared" si="1"/>
        <v>0</v>
      </c>
      <c r="R8" s="39">
        <f t="shared" si="1"/>
        <v>0</v>
      </c>
      <c r="S8" s="8"/>
    </row>
    <row r="9" spans="1:19" ht="19.5" customHeight="1" x14ac:dyDescent="0.25">
      <c r="A9" s="8"/>
      <c r="B9" s="14"/>
      <c r="C9" s="15" t="s">
        <v>12</v>
      </c>
      <c r="D9" s="45">
        <v>30200000</v>
      </c>
      <c r="E9" s="17">
        <v>30200000</v>
      </c>
      <c r="F9" s="17">
        <v>23796568</v>
      </c>
      <c r="G9" s="17">
        <v>2860230.47</v>
      </c>
      <c r="H9" s="17">
        <v>2347830.4</v>
      </c>
      <c r="I9" s="17">
        <v>2498536.37</v>
      </c>
      <c r="J9" s="17"/>
      <c r="K9" s="17"/>
      <c r="L9" s="17"/>
      <c r="M9" s="17"/>
      <c r="N9" s="17"/>
      <c r="O9" s="17"/>
      <c r="P9" s="17"/>
      <c r="Q9" s="17"/>
      <c r="R9" s="17"/>
      <c r="S9" s="8"/>
    </row>
    <row r="10" spans="1:19" ht="19.5" customHeight="1" x14ac:dyDescent="0.25">
      <c r="A10" s="8"/>
      <c r="B10" s="14"/>
      <c r="C10" s="15" t="s">
        <v>13</v>
      </c>
      <c r="D10" s="45">
        <v>7500000</v>
      </c>
      <c r="E10" s="17">
        <v>7638960</v>
      </c>
      <c r="F10" s="32"/>
      <c r="G10" s="17">
        <v>692347.64</v>
      </c>
      <c r="H10" s="17">
        <v>525113.02</v>
      </c>
      <c r="I10" s="17">
        <v>515892.3</v>
      </c>
      <c r="J10" s="17"/>
      <c r="K10" s="17"/>
      <c r="L10" s="17"/>
      <c r="M10" s="17"/>
      <c r="N10" s="17"/>
      <c r="O10" s="17"/>
      <c r="P10" s="17"/>
      <c r="Q10" s="17"/>
      <c r="R10" s="17"/>
      <c r="S10" s="8"/>
    </row>
    <row r="11" spans="1:19" ht="19.5" customHeight="1" x14ac:dyDescent="0.25">
      <c r="A11" s="8"/>
      <c r="B11" s="14"/>
      <c r="C11" s="15" t="s">
        <v>14</v>
      </c>
      <c r="D11" s="45">
        <v>93179000</v>
      </c>
      <c r="E11" s="17">
        <v>97842532</v>
      </c>
      <c r="F11" s="32"/>
      <c r="G11" s="17">
        <v>7817280.8799999999</v>
      </c>
      <c r="H11" s="17">
        <v>10859393.02</v>
      </c>
      <c r="I11" s="17">
        <v>16025083.029999999</v>
      </c>
      <c r="J11" s="17"/>
      <c r="K11" s="17"/>
      <c r="L11" s="17"/>
      <c r="M11" s="17"/>
      <c r="N11" s="17"/>
      <c r="O11" s="17"/>
      <c r="P11" s="17"/>
      <c r="Q11" s="17"/>
      <c r="R11" s="17"/>
      <c r="S11" s="8"/>
    </row>
    <row r="12" spans="1:19" ht="19.5" customHeight="1" x14ac:dyDescent="0.25">
      <c r="A12" s="8"/>
      <c r="B12" s="14"/>
      <c r="C12" s="15" t="s">
        <v>15</v>
      </c>
      <c r="D12" s="45">
        <v>0</v>
      </c>
      <c r="E12" s="17">
        <v>0</v>
      </c>
      <c r="F12" s="32"/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8"/>
    </row>
    <row r="13" spans="1:19" ht="19.5" customHeight="1" x14ac:dyDescent="0.25">
      <c r="A13" s="8"/>
      <c r="B13" s="14"/>
      <c r="C13" s="15" t="s">
        <v>16</v>
      </c>
      <c r="D13" s="45">
        <v>7771000</v>
      </c>
      <c r="E13" s="17">
        <v>9142399</v>
      </c>
      <c r="F13" s="32"/>
      <c r="G13" s="17">
        <v>3265.6</v>
      </c>
      <c r="H13" s="17">
        <v>9875.1200000000008</v>
      </c>
      <c r="I13" s="17">
        <v>115750.79</v>
      </c>
      <c r="J13" s="17"/>
      <c r="K13" s="17"/>
      <c r="L13" s="17"/>
      <c r="M13" s="17"/>
      <c r="N13" s="17"/>
      <c r="O13" s="17"/>
      <c r="P13" s="17"/>
      <c r="Q13" s="17"/>
      <c r="R13" s="17"/>
      <c r="S13" s="8"/>
    </row>
    <row r="14" spans="1:19" ht="19.5" customHeight="1" x14ac:dyDescent="0.25">
      <c r="A14" s="8"/>
      <c r="B14" s="14"/>
      <c r="C14" s="15" t="s">
        <v>17</v>
      </c>
      <c r="D14" s="45">
        <v>36744723</v>
      </c>
      <c r="E14" s="17">
        <v>40892497</v>
      </c>
      <c r="F14" s="32"/>
      <c r="G14" s="17">
        <v>95400</v>
      </c>
      <c r="H14" s="17">
        <v>951904.51</v>
      </c>
      <c r="I14" s="17">
        <v>1173834.94</v>
      </c>
      <c r="J14" s="17"/>
      <c r="K14" s="17"/>
      <c r="L14" s="17"/>
      <c r="M14" s="17"/>
      <c r="N14" s="17"/>
      <c r="O14" s="17"/>
      <c r="P14" s="17"/>
      <c r="Q14" s="17"/>
      <c r="R14" s="17"/>
      <c r="S14" s="8"/>
    </row>
    <row r="15" spans="1:19" ht="19.5" customHeight="1" x14ac:dyDescent="0.25">
      <c r="A15" s="8"/>
      <c r="B15" s="70" t="s">
        <v>1</v>
      </c>
      <c r="C15" s="71"/>
      <c r="D15" s="44">
        <f t="shared" ref="D15:F15" si="2">SUM(D16:D21)</f>
        <v>170064513</v>
      </c>
      <c r="E15" s="39">
        <f t="shared" si="2"/>
        <v>207932789</v>
      </c>
      <c r="F15" s="39">
        <f t="shared" si="2"/>
        <v>0</v>
      </c>
      <c r="G15" s="39">
        <f>SUM(G16:G21)</f>
        <v>5111655.3899999997</v>
      </c>
      <c r="H15" s="39">
        <f t="shared" ref="H15:R15" si="3">SUM(H16:H21)</f>
        <v>11992250.67</v>
      </c>
      <c r="I15" s="39">
        <f t="shared" si="3"/>
        <v>12557851.610000001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8"/>
    </row>
    <row r="16" spans="1:19" s="4" customFormat="1" ht="19.5" hidden="1" customHeight="1" outlineLevel="1" x14ac:dyDescent="0.25">
      <c r="A16" s="8"/>
      <c r="B16" s="14"/>
      <c r="C16" s="15" t="s">
        <v>18</v>
      </c>
      <c r="D16" s="46">
        <v>0</v>
      </c>
      <c r="E16" s="17"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8"/>
    </row>
    <row r="17" spans="1:20" s="4" customFormat="1" ht="19.5" hidden="1" customHeight="1" outlineLevel="1" x14ac:dyDescent="0.25">
      <c r="A17" s="8"/>
      <c r="B17" s="14"/>
      <c r="C17" s="15" t="s">
        <v>13</v>
      </c>
      <c r="D17" s="46">
        <v>0</v>
      </c>
      <c r="E17" s="17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8"/>
    </row>
    <row r="18" spans="1:20" s="4" customFormat="1" ht="19.5" customHeight="1" collapsed="1" x14ac:dyDescent="0.25">
      <c r="A18" s="8"/>
      <c r="B18" s="14"/>
      <c r="C18" s="15" t="s">
        <v>14</v>
      </c>
      <c r="D18" s="46">
        <v>118871396</v>
      </c>
      <c r="E18" s="17">
        <v>146772450</v>
      </c>
      <c r="F18" s="33"/>
      <c r="G18" s="17">
        <v>5061655.3899999997</v>
      </c>
      <c r="H18" s="17">
        <v>9424376.6699999999</v>
      </c>
      <c r="I18" s="17">
        <v>9952892.2200000007</v>
      </c>
      <c r="J18" s="17"/>
      <c r="K18" s="17"/>
      <c r="L18" s="17"/>
      <c r="M18" s="17"/>
      <c r="N18" s="17"/>
      <c r="O18" s="17"/>
      <c r="P18" s="17"/>
      <c r="Q18" s="17"/>
      <c r="R18" s="17"/>
      <c r="S18" s="8"/>
    </row>
    <row r="19" spans="1:20" s="4" customFormat="1" ht="19.5" customHeight="1" x14ac:dyDescent="0.25">
      <c r="A19" s="8"/>
      <c r="B19" s="14"/>
      <c r="C19" s="15" t="s">
        <v>15</v>
      </c>
      <c r="D19" s="46">
        <v>1400000</v>
      </c>
      <c r="E19" s="17">
        <v>1400000</v>
      </c>
      <c r="F19" s="33"/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/>
      <c r="M19" s="17">
        <v>0</v>
      </c>
      <c r="N19" s="17">
        <v>0</v>
      </c>
      <c r="O19" s="17"/>
      <c r="P19" s="17">
        <v>0</v>
      </c>
      <c r="Q19" s="17"/>
      <c r="R19" s="17"/>
      <c r="S19" s="8"/>
    </row>
    <row r="20" spans="1:20" s="4" customFormat="1" ht="19.5" customHeight="1" x14ac:dyDescent="0.25">
      <c r="A20" s="8"/>
      <c r="B20" s="14"/>
      <c r="C20" s="15" t="s">
        <v>16</v>
      </c>
      <c r="D20" s="46">
        <v>1820000</v>
      </c>
      <c r="E20" s="17">
        <v>1820000</v>
      </c>
      <c r="F20" s="33"/>
      <c r="G20" s="17">
        <v>0</v>
      </c>
      <c r="H20" s="17">
        <v>3276.5</v>
      </c>
      <c r="I20" s="17"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8"/>
    </row>
    <row r="21" spans="1:20" s="4" customFormat="1" ht="19.5" customHeight="1" x14ac:dyDescent="0.25">
      <c r="A21" s="8"/>
      <c r="B21" s="14"/>
      <c r="C21" s="15" t="s">
        <v>19</v>
      </c>
      <c r="D21" s="46">
        <v>47973117</v>
      </c>
      <c r="E21" s="17">
        <v>57940339</v>
      </c>
      <c r="F21" s="33"/>
      <c r="G21" s="17">
        <v>50000</v>
      </c>
      <c r="H21" s="17">
        <v>2564597.5</v>
      </c>
      <c r="I21" s="17">
        <v>2604959.39</v>
      </c>
      <c r="J21" s="17"/>
      <c r="K21" s="17"/>
      <c r="L21" s="17"/>
      <c r="M21" s="17"/>
      <c r="N21" s="17"/>
      <c r="O21" s="17"/>
      <c r="P21" s="17"/>
      <c r="Q21" s="17"/>
      <c r="R21" s="17"/>
      <c r="S21" s="8"/>
    </row>
    <row r="22" spans="1:20" ht="19.5" customHeight="1" x14ac:dyDescent="0.25">
      <c r="A22" s="8"/>
      <c r="B22" s="70" t="s">
        <v>2</v>
      </c>
      <c r="C22" s="71"/>
      <c r="D22" s="44">
        <f t="shared" ref="D22" si="4">SUM(D23:D24)</f>
        <v>0</v>
      </c>
      <c r="E22" s="39">
        <f>SUM(E23:E24)</f>
        <v>3372744</v>
      </c>
      <c r="F22" s="39">
        <f t="shared" ref="F22:R22" si="5">SUM(F23:F24)</f>
        <v>935563</v>
      </c>
      <c r="G22" s="39">
        <f t="shared" si="5"/>
        <v>0</v>
      </c>
      <c r="H22" s="39">
        <f t="shared" si="5"/>
        <v>0</v>
      </c>
      <c r="I22" s="39">
        <f t="shared" si="5"/>
        <v>155453.29999999999</v>
      </c>
      <c r="J22" s="39">
        <f t="shared" si="5"/>
        <v>0</v>
      </c>
      <c r="K22" s="39">
        <f t="shared" si="5"/>
        <v>0</v>
      </c>
      <c r="L22" s="39">
        <f t="shared" si="5"/>
        <v>0</v>
      </c>
      <c r="M22" s="39">
        <f t="shared" si="5"/>
        <v>0</v>
      </c>
      <c r="N22" s="39">
        <f t="shared" si="5"/>
        <v>0</v>
      </c>
      <c r="O22" s="39">
        <f t="shared" si="5"/>
        <v>0</v>
      </c>
      <c r="P22" s="39">
        <f t="shared" si="5"/>
        <v>0</v>
      </c>
      <c r="Q22" s="39">
        <f t="shared" si="5"/>
        <v>0</v>
      </c>
      <c r="R22" s="39">
        <f t="shared" si="5"/>
        <v>0</v>
      </c>
      <c r="S22" s="8"/>
    </row>
    <row r="23" spans="1:20" ht="19.5" customHeight="1" x14ac:dyDescent="0.25">
      <c r="A23" s="8"/>
      <c r="B23" s="14"/>
      <c r="C23" s="15" t="s">
        <v>14</v>
      </c>
      <c r="D23" s="46">
        <v>0</v>
      </c>
      <c r="E23" s="17">
        <v>2819917</v>
      </c>
      <c r="F23" s="17">
        <v>501193</v>
      </c>
      <c r="G23" s="17">
        <v>0</v>
      </c>
      <c r="H23" s="17">
        <v>0</v>
      </c>
      <c r="I23" s="17">
        <v>155453.29999999999</v>
      </c>
      <c r="J23" s="17">
        <v>0</v>
      </c>
      <c r="K23" s="17"/>
      <c r="L23" s="17"/>
      <c r="M23" s="17"/>
      <c r="N23" s="17"/>
      <c r="O23" s="17"/>
      <c r="P23" s="17"/>
      <c r="Q23" s="17"/>
      <c r="R23" s="17"/>
      <c r="S23" s="8"/>
    </row>
    <row r="24" spans="1:20" ht="19.5" customHeight="1" thickBot="1" x14ac:dyDescent="0.3">
      <c r="A24" s="8"/>
      <c r="B24" s="24"/>
      <c r="C24" s="25" t="s">
        <v>19</v>
      </c>
      <c r="D24" s="47">
        <v>0</v>
      </c>
      <c r="E24" s="26">
        <v>552827</v>
      </c>
      <c r="F24" s="26">
        <v>434370</v>
      </c>
      <c r="G24" s="26">
        <v>0</v>
      </c>
      <c r="H24" s="26">
        <v>0</v>
      </c>
      <c r="I24" s="26">
        <v>0</v>
      </c>
      <c r="J24" s="26">
        <v>0</v>
      </c>
      <c r="K24" s="26"/>
      <c r="L24" s="26">
        <v>0</v>
      </c>
      <c r="M24" s="26"/>
      <c r="N24" s="26"/>
      <c r="O24" s="26"/>
      <c r="P24" s="26"/>
      <c r="Q24" s="26"/>
      <c r="R24" s="26"/>
      <c r="S24" s="8"/>
    </row>
    <row r="25" spans="1:20" ht="26.25" customHeight="1" thickBot="1" x14ac:dyDescent="0.3">
      <c r="A25" s="8"/>
      <c r="B25" s="72" t="s">
        <v>8</v>
      </c>
      <c r="C25" s="73"/>
      <c r="D25" s="48">
        <f t="shared" ref="D25:E25" si="6">D22+D15+D8</f>
        <v>345459236</v>
      </c>
      <c r="E25" s="40">
        <f t="shared" si="6"/>
        <v>397021921</v>
      </c>
      <c r="F25" s="40">
        <f t="shared" ref="F25:R25" si="7">F22+F15+F8</f>
        <v>24732131</v>
      </c>
      <c r="G25" s="40">
        <f t="shared" si="7"/>
        <v>16580179.98</v>
      </c>
      <c r="H25" s="40">
        <f t="shared" si="7"/>
        <v>26686366.739999998</v>
      </c>
      <c r="I25" s="40">
        <f t="shared" si="7"/>
        <v>33042402.340000004</v>
      </c>
      <c r="J25" s="40">
        <f t="shared" si="7"/>
        <v>0</v>
      </c>
      <c r="K25" s="40">
        <f t="shared" si="7"/>
        <v>0</v>
      </c>
      <c r="L25" s="40">
        <f t="shared" si="7"/>
        <v>0</v>
      </c>
      <c r="M25" s="40">
        <f t="shared" si="7"/>
        <v>0</v>
      </c>
      <c r="N25" s="40">
        <f t="shared" si="7"/>
        <v>0</v>
      </c>
      <c r="O25" s="40">
        <f t="shared" si="7"/>
        <v>0</v>
      </c>
      <c r="P25" s="40">
        <f t="shared" si="7"/>
        <v>0</v>
      </c>
      <c r="Q25" s="40">
        <f t="shared" si="7"/>
        <v>0</v>
      </c>
      <c r="R25" s="40">
        <f t="shared" si="7"/>
        <v>0</v>
      </c>
      <c r="S25" s="8"/>
    </row>
    <row r="26" spans="1:20" ht="15.75" customHeight="1" x14ac:dyDescent="0.25">
      <c r="A26" s="8"/>
      <c r="B26" s="36" t="s">
        <v>94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7"/>
    </row>
    <row r="27" spans="1:20" ht="15.75" customHeight="1" x14ac:dyDescent="0.25">
      <c r="A27" s="8"/>
      <c r="B27" s="74" t="s">
        <v>95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8"/>
    </row>
    <row r="28" spans="1:20" ht="9" customHeight="1" x14ac:dyDescent="0.25">
      <c r="A28" s="8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8"/>
    </row>
    <row r="30" spans="1:20" x14ac:dyDescent="0.25">
      <c r="D30" s="2" t="s">
        <v>49</v>
      </c>
      <c r="E30" s="2" t="s">
        <v>49</v>
      </c>
      <c r="G30" s="2" t="s">
        <v>49</v>
      </c>
      <c r="H30" s="2" t="s">
        <v>49</v>
      </c>
      <c r="I30" s="2" t="s">
        <v>49</v>
      </c>
      <c r="J30" s="2" t="s">
        <v>49</v>
      </c>
      <c r="K30" s="2" t="s">
        <v>49</v>
      </c>
      <c r="L30" s="2" t="s">
        <v>49</v>
      </c>
      <c r="M30" s="2" t="s">
        <v>49</v>
      </c>
      <c r="N30" s="2" t="s">
        <v>49</v>
      </c>
    </row>
  </sheetData>
  <mergeCells count="10">
    <mergeCell ref="B15:C15"/>
    <mergeCell ref="B22:C22"/>
    <mergeCell ref="B25:C25"/>
    <mergeCell ref="B27:R27"/>
    <mergeCell ref="B2:R2"/>
    <mergeCell ref="B3:R3"/>
    <mergeCell ref="B4:R4"/>
    <mergeCell ref="B5:R5"/>
    <mergeCell ref="B7:C7"/>
    <mergeCell ref="B8:C8"/>
  </mergeCells>
  <printOptions horizontalCentered="1"/>
  <pageMargins left="0.23622047244094491" right="0.15748031496062992" top="1.05" bottom="0.39370078740157483" header="0.31496062992125984" footer="0.27559055118110237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28"/>
  <sheetViews>
    <sheetView topLeftCell="B1" zoomScaleSheetLayoutView="80" workbookViewId="0">
      <selection activeCell="Y7" sqref="Y7"/>
    </sheetView>
  </sheetViews>
  <sheetFormatPr baseColWidth="10" defaultRowHeight="14.25" outlineLevelRow="1" x14ac:dyDescent="0.25"/>
  <cols>
    <col min="1" max="1" width="1.7109375" style="1" customWidth="1"/>
    <col min="2" max="2" width="2.7109375" style="1" customWidth="1"/>
    <col min="3" max="3" width="46.28515625" style="1" customWidth="1"/>
    <col min="4" max="4" width="15.42578125" style="2" customWidth="1"/>
    <col min="5" max="5" width="14" style="2" bestFit="1" customWidth="1"/>
    <col min="6" max="6" width="9.140625" style="2" hidden="1" customWidth="1"/>
    <col min="7" max="10" width="16.42578125" style="2" hidden="1" customWidth="1"/>
    <col min="11" max="11" width="15" style="2" bestFit="1" customWidth="1"/>
    <col min="12" max="13" width="16.42578125" style="2" customWidth="1"/>
    <col min="14" max="22" width="16.42578125" style="2" hidden="1" customWidth="1"/>
    <col min="23" max="25" width="16.42578125" style="2" customWidth="1"/>
    <col min="26" max="26" width="16.7109375" style="2" hidden="1" customWidth="1"/>
    <col min="27" max="27" width="14.140625" style="2" hidden="1" customWidth="1"/>
    <col min="28" max="28" width="14.5703125" style="3" hidden="1" customWidth="1"/>
    <col min="29" max="29" width="1" style="1" customWidth="1"/>
    <col min="30" max="16384" width="11.42578125" style="1"/>
  </cols>
  <sheetData>
    <row r="1" spans="1:30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10"/>
      <c r="AC1" s="8"/>
    </row>
    <row r="2" spans="1:30" ht="15.75" x14ac:dyDescent="0.25">
      <c r="A2" s="8"/>
      <c r="B2" s="76" t="s">
        <v>92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8"/>
    </row>
    <row r="3" spans="1:30" ht="15.75" x14ac:dyDescent="0.25">
      <c r="A3" s="8"/>
      <c r="B3" s="76" t="s">
        <v>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8"/>
    </row>
    <row r="4" spans="1:30" ht="15.75" x14ac:dyDescent="0.25">
      <c r="A4" s="8"/>
      <c r="B4" s="76" t="s">
        <v>96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8"/>
    </row>
    <row r="5" spans="1:30" x14ac:dyDescent="0.25">
      <c r="A5" s="8"/>
      <c r="B5" s="77" t="s">
        <v>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8"/>
    </row>
    <row r="6" spans="1:30" s="5" customFormat="1" ht="3.75" customHeight="1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1"/>
    </row>
    <row r="7" spans="1:30" ht="93.75" customHeight="1" thickBot="1" x14ac:dyDescent="0.3">
      <c r="A7" s="8"/>
      <c r="B7" s="80" t="s">
        <v>20</v>
      </c>
      <c r="C7" s="81"/>
      <c r="D7" s="60" t="s">
        <v>3</v>
      </c>
      <c r="E7" s="60" t="s">
        <v>4</v>
      </c>
      <c r="F7" s="49" t="s">
        <v>6</v>
      </c>
      <c r="G7" s="49" t="s">
        <v>27</v>
      </c>
      <c r="H7" s="49" t="s">
        <v>53</v>
      </c>
      <c r="I7" s="49" t="s">
        <v>55</v>
      </c>
      <c r="J7" s="49" t="s">
        <v>62</v>
      </c>
      <c r="K7" s="60" t="s">
        <v>68</v>
      </c>
      <c r="L7" s="60" t="s">
        <v>69</v>
      </c>
      <c r="M7" s="60" t="s">
        <v>70</v>
      </c>
      <c r="N7" s="60" t="s">
        <v>71</v>
      </c>
      <c r="O7" s="60" t="s">
        <v>72</v>
      </c>
      <c r="P7" s="60" t="s">
        <v>73</v>
      </c>
      <c r="Q7" s="60" t="s">
        <v>74</v>
      </c>
      <c r="R7" s="60" t="s">
        <v>75</v>
      </c>
      <c r="S7" s="60" t="s">
        <v>76</v>
      </c>
      <c r="T7" s="60" t="s">
        <v>77</v>
      </c>
      <c r="U7" s="60" t="s">
        <v>78</v>
      </c>
      <c r="V7" s="60" t="s">
        <v>79</v>
      </c>
      <c r="W7" s="60" t="s">
        <v>97</v>
      </c>
      <c r="X7" s="60" t="s">
        <v>98</v>
      </c>
      <c r="Y7" s="61" t="s">
        <v>99</v>
      </c>
      <c r="Z7" s="49" t="s">
        <v>59</v>
      </c>
      <c r="AA7" s="49" t="s">
        <v>60</v>
      </c>
      <c r="AB7" s="50" t="s">
        <v>61</v>
      </c>
      <c r="AC7" s="8"/>
    </row>
    <row r="8" spans="1:30" ht="19.5" customHeight="1" x14ac:dyDescent="0.25">
      <c r="A8" s="8"/>
      <c r="B8" s="70" t="s">
        <v>0</v>
      </c>
      <c r="C8" s="71"/>
      <c r="D8" s="39">
        <f t="shared" ref="D8:AA8" si="0">SUM(D9:D14)</f>
        <v>175394723</v>
      </c>
      <c r="E8" s="39">
        <f t="shared" si="0"/>
        <v>185716388</v>
      </c>
      <c r="F8" s="39">
        <f t="shared" si="0"/>
        <v>0</v>
      </c>
      <c r="G8" s="39">
        <f t="shared" si="0"/>
        <v>46491738.090000004</v>
      </c>
      <c r="H8" s="39">
        <f t="shared" si="0"/>
        <v>0</v>
      </c>
      <c r="I8" s="39">
        <f>SUM(I9:I14)</f>
        <v>0</v>
      </c>
      <c r="J8" s="39">
        <f>SUM(J9:J14)</f>
        <v>0</v>
      </c>
      <c r="K8" s="39">
        <f>SUM(K9:K14)</f>
        <v>11468524.59</v>
      </c>
      <c r="L8" s="39">
        <f t="shared" ref="L8:U8" si="1">SUM(L9:L14)</f>
        <v>14694116.069999998</v>
      </c>
      <c r="M8" s="39">
        <f t="shared" si="1"/>
        <v>20329097.43</v>
      </c>
      <c r="N8" s="39">
        <f t="shared" si="1"/>
        <v>0</v>
      </c>
      <c r="O8" s="39">
        <f t="shared" si="1"/>
        <v>0</v>
      </c>
      <c r="P8" s="39">
        <f t="shared" si="1"/>
        <v>0</v>
      </c>
      <c r="Q8" s="39">
        <f t="shared" si="1"/>
        <v>0</v>
      </c>
      <c r="R8" s="39">
        <f t="shared" si="1"/>
        <v>0</v>
      </c>
      <c r="S8" s="39">
        <f t="shared" si="1"/>
        <v>0</v>
      </c>
      <c r="T8" s="39">
        <f t="shared" si="1"/>
        <v>0</v>
      </c>
      <c r="U8" s="39">
        <f t="shared" si="1"/>
        <v>0</v>
      </c>
      <c r="V8" s="39">
        <f>SUM(V9:V14)</f>
        <v>0</v>
      </c>
      <c r="W8" s="39">
        <f>SUM(K8:V8)</f>
        <v>46491738.089999996</v>
      </c>
      <c r="X8" s="39">
        <f>SUM(X9:X14)</f>
        <v>139224649.91</v>
      </c>
      <c r="Y8" s="51">
        <f>SUM(W8/E8)</f>
        <v>0.25033729435875091</v>
      </c>
      <c r="Z8" s="39">
        <f>SUM(G8:J8)</f>
        <v>46491738.090000004</v>
      </c>
      <c r="AA8" s="39">
        <f t="shared" si="0"/>
        <v>139224649.91</v>
      </c>
      <c r="AB8" s="51">
        <f>+Z8/E8</f>
        <v>0.25033729435875096</v>
      </c>
      <c r="AC8" s="8"/>
    </row>
    <row r="9" spans="1:30" ht="19.5" customHeight="1" x14ac:dyDescent="0.25">
      <c r="A9" s="8"/>
      <c r="B9" s="14"/>
      <c r="C9" s="15" t="s">
        <v>12</v>
      </c>
      <c r="D9" s="16">
        <f>SUM(Base!D9)</f>
        <v>30200000</v>
      </c>
      <c r="E9" s="17">
        <f>SUM(Base!E9)</f>
        <v>30200000</v>
      </c>
      <c r="F9" s="32"/>
      <c r="G9" s="17">
        <f>SUM(Base!G9:I9)</f>
        <v>7706597.2400000002</v>
      </c>
      <c r="H9" s="17">
        <f>SUM(Base!J9:L9)</f>
        <v>0</v>
      </c>
      <c r="I9" s="17">
        <f>SUM(Base!M9:O9)</f>
        <v>0</v>
      </c>
      <c r="J9" s="16">
        <f>SUM(Base!P9:R9)</f>
        <v>0</v>
      </c>
      <c r="K9" s="55">
        <f>SUM(Base!G9)</f>
        <v>2860230.47</v>
      </c>
      <c r="L9" s="55">
        <f>SUM(Base!H9)</f>
        <v>2347830.4</v>
      </c>
      <c r="M9" s="55">
        <f>SUM(Base!I9)</f>
        <v>2498536.37</v>
      </c>
      <c r="N9" s="55">
        <f>SUM(Base!J9)</f>
        <v>0</v>
      </c>
      <c r="O9" s="55">
        <f>SUM(Base!K9)</f>
        <v>0</v>
      </c>
      <c r="P9" s="55">
        <f>SUM(Base!L9)</f>
        <v>0</v>
      </c>
      <c r="Q9" s="55">
        <f>SUM(Base!M9)</f>
        <v>0</v>
      </c>
      <c r="R9" s="55">
        <f>SUM(Base!N9)</f>
        <v>0</v>
      </c>
      <c r="S9" s="55">
        <f>SUM(Base!O9)</f>
        <v>0</v>
      </c>
      <c r="T9" s="55">
        <f>SUM(Base!P9)</f>
        <v>0</v>
      </c>
      <c r="U9" s="55">
        <f>SUM(Base!Q9)</f>
        <v>0</v>
      </c>
      <c r="V9" s="55">
        <f>SUM(Base!R9)</f>
        <v>0</v>
      </c>
      <c r="W9" s="55">
        <f>SUM(K9:V9)</f>
        <v>7706597.2400000002</v>
      </c>
      <c r="X9" s="55">
        <f t="shared" ref="X9:X14" si="2">SUM(E9-W9)</f>
        <v>22493402.759999998</v>
      </c>
      <c r="Y9" s="63">
        <f>SUM(W9/E9)</f>
        <v>0.25518533907284768</v>
      </c>
      <c r="Z9" s="35">
        <f t="shared" ref="Z9:Z14" si="3">SUM(G9+H9+I9+J9)</f>
        <v>7706597.2400000002</v>
      </c>
      <c r="AA9" s="16">
        <f t="shared" ref="AA9:AA14" si="4">E9-Z9</f>
        <v>22493402.759999998</v>
      </c>
      <c r="AB9" s="21">
        <f>+Z9/E9</f>
        <v>0.25518533907284768</v>
      </c>
      <c r="AC9" s="8"/>
      <c r="AD9" s="42"/>
    </row>
    <row r="10" spans="1:30" ht="19.5" customHeight="1" x14ac:dyDescent="0.25">
      <c r="A10" s="8"/>
      <c r="B10" s="14"/>
      <c r="C10" s="15" t="s">
        <v>13</v>
      </c>
      <c r="D10" s="16">
        <f>SUM(Base!D10)</f>
        <v>7500000</v>
      </c>
      <c r="E10" s="17">
        <f>SUM(Base!E10)</f>
        <v>7638960</v>
      </c>
      <c r="F10" s="32"/>
      <c r="G10" s="17">
        <f>SUM(Base!G10:I10)</f>
        <v>1733352.9600000002</v>
      </c>
      <c r="H10" s="17">
        <f>SUM(Base!J10:L10)</f>
        <v>0</v>
      </c>
      <c r="I10" s="17">
        <f>SUM(Base!M10:O10)</f>
        <v>0</v>
      </c>
      <c r="J10" s="16">
        <f>SUM(Base!P10:R10)</f>
        <v>0</v>
      </c>
      <c r="K10" s="55">
        <f>SUM(Base!G10)</f>
        <v>692347.64</v>
      </c>
      <c r="L10" s="55">
        <f>SUM(Base!H10)</f>
        <v>525113.02</v>
      </c>
      <c r="M10" s="55">
        <f>SUM(Base!I10)</f>
        <v>515892.3</v>
      </c>
      <c r="N10" s="55">
        <f>SUM(Base!J10)</f>
        <v>0</v>
      </c>
      <c r="O10" s="55">
        <f>SUM(Base!K10)</f>
        <v>0</v>
      </c>
      <c r="P10" s="55">
        <f>SUM(Base!L10)</f>
        <v>0</v>
      </c>
      <c r="Q10" s="55">
        <f>SUM(Base!M10)</f>
        <v>0</v>
      </c>
      <c r="R10" s="55">
        <f>SUM(Base!N10)</f>
        <v>0</v>
      </c>
      <c r="S10" s="55">
        <f>SUM(Base!O10)</f>
        <v>0</v>
      </c>
      <c r="T10" s="55">
        <f>SUM(Base!P10)</f>
        <v>0</v>
      </c>
      <c r="U10" s="55">
        <f>SUM(Base!Q10)</f>
        <v>0</v>
      </c>
      <c r="V10" s="55">
        <f>SUM(Base!R10)</f>
        <v>0</v>
      </c>
      <c r="W10" s="55">
        <f t="shared" ref="W10:W14" si="5">SUM(K10:V10)</f>
        <v>1733352.9600000002</v>
      </c>
      <c r="X10" s="55">
        <f t="shared" si="2"/>
        <v>5905607.04</v>
      </c>
      <c r="Y10" s="63">
        <f>SUM(W10/E10)</f>
        <v>0.22690954789657233</v>
      </c>
      <c r="Z10" s="35">
        <f t="shared" si="3"/>
        <v>1733352.9600000002</v>
      </c>
      <c r="AA10" s="16">
        <f t="shared" si="4"/>
        <v>5905607.04</v>
      </c>
      <c r="AB10" s="21">
        <f>+Z10/E10</f>
        <v>0.22690954789657233</v>
      </c>
      <c r="AC10" s="8"/>
    </row>
    <row r="11" spans="1:30" ht="19.5" customHeight="1" x14ac:dyDescent="0.25">
      <c r="A11" s="8"/>
      <c r="B11" s="14"/>
      <c r="C11" s="15" t="s">
        <v>14</v>
      </c>
      <c r="D11" s="16">
        <f>SUM(Base!D11)</f>
        <v>93179000</v>
      </c>
      <c r="E11" s="17">
        <f>SUM(Base!E11)</f>
        <v>97842532</v>
      </c>
      <c r="F11" s="32"/>
      <c r="G11" s="17">
        <f>SUM(Base!G11:I11)</f>
        <v>34701756.93</v>
      </c>
      <c r="H11" s="17">
        <f>SUM(Base!J11:L11)</f>
        <v>0</v>
      </c>
      <c r="I11" s="17">
        <f>SUM(Base!M11:O11)</f>
        <v>0</v>
      </c>
      <c r="J11" s="16">
        <f>SUM(Base!P11:R11)</f>
        <v>0</v>
      </c>
      <c r="K11" s="55">
        <f>SUM(Base!G11)</f>
        <v>7817280.8799999999</v>
      </c>
      <c r="L11" s="55">
        <f>SUM(Base!H11)</f>
        <v>10859393.02</v>
      </c>
      <c r="M11" s="55">
        <f>SUM(Base!I11)</f>
        <v>16025083.029999999</v>
      </c>
      <c r="N11" s="55">
        <f>SUM(Base!J11)</f>
        <v>0</v>
      </c>
      <c r="O11" s="55">
        <f>SUM(Base!K11)</f>
        <v>0</v>
      </c>
      <c r="P11" s="55">
        <f>SUM(Base!L11)</f>
        <v>0</v>
      </c>
      <c r="Q11" s="55">
        <f>SUM(Base!M11)</f>
        <v>0</v>
      </c>
      <c r="R11" s="55">
        <f>SUM(Base!N11)</f>
        <v>0</v>
      </c>
      <c r="S11" s="55">
        <f>SUM(Base!O11)</f>
        <v>0</v>
      </c>
      <c r="T11" s="55">
        <f>SUM(Base!P11)</f>
        <v>0</v>
      </c>
      <c r="U11" s="55">
        <f>SUM(Base!Q11)</f>
        <v>0</v>
      </c>
      <c r="V11" s="55">
        <f>SUM(Base!R11)</f>
        <v>0</v>
      </c>
      <c r="W11" s="55">
        <f t="shared" si="5"/>
        <v>34701756.93</v>
      </c>
      <c r="X11" s="55">
        <f t="shared" si="2"/>
        <v>63140775.07</v>
      </c>
      <c r="Y11" s="63">
        <f>SUM(W11/E11)</f>
        <v>0.35466944917165472</v>
      </c>
      <c r="Z11" s="35">
        <f t="shared" si="3"/>
        <v>34701756.93</v>
      </c>
      <c r="AA11" s="16">
        <f t="shared" si="4"/>
        <v>63140775.07</v>
      </c>
      <c r="AB11" s="21">
        <f>+Z11/E11</f>
        <v>0.35466944917165472</v>
      </c>
      <c r="AC11" s="8"/>
    </row>
    <row r="12" spans="1:30" ht="19.5" hidden="1" customHeight="1" x14ac:dyDescent="0.25">
      <c r="A12" s="8"/>
      <c r="B12" s="14"/>
      <c r="C12" s="15" t="s">
        <v>15</v>
      </c>
      <c r="D12" s="16">
        <f>SUM(Base!D12)</f>
        <v>0</v>
      </c>
      <c r="E12" s="17">
        <f>SUM(Base!E12)</f>
        <v>0</v>
      </c>
      <c r="F12" s="32"/>
      <c r="G12" s="17">
        <f>SUM(Base!G12:I12)</f>
        <v>0</v>
      </c>
      <c r="H12" s="17">
        <f>SUM(Base!J12:L12)</f>
        <v>0</v>
      </c>
      <c r="I12" s="17">
        <f>SUM(Base!M12:O12)</f>
        <v>0</v>
      </c>
      <c r="J12" s="16">
        <f>SUM(Base!P12:R12)</f>
        <v>0</v>
      </c>
      <c r="K12" s="55">
        <f>SUM(Base!G12)</f>
        <v>0</v>
      </c>
      <c r="L12" s="55">
        <f>SUM(Base!H12)</f>
        <v>0</v>
      </c>
      <c r="M12" s="55">
        <f>SUM(Base!I12)</f>
        <v>0</v>
      </c>
      <c r="N12" s="55">
        <f>SUM(Base!J12)</f>
        <v>0</v>
      </c>
      <c r="O12" s="55">
        <f>SUM(Base!K12)</f>
        <v>0</v>
      </c>
      <c r="P12" s="55">
        <f>SUM(Base!L12)</f>
        <v>0</v>
      </c>
      <c r="Q12" s="55">
        <f>SUM(Base!M12)</f>
        <v>0</v>
      </c>
      <c r="R12" s="55">
        <f>SUM(Base!N12)</f>
        <v>0</v>
      </c>
      <c r="S12" s="55">
        <f>SUM(Base!O12)</f>
        <v>0</v>
      </c>
      <c r="T12" s="55">
        <f>SUM(Base!P12)</f>
        <v>0</v>
      </c>
      <c r="U12" s="55">
        <f>SUM(Base!Q12)</f>
        <v>0</v>
      </c>
      <c r="V12" s="55">
        <f>SUM(Base!R12)</f>
        <v>0</v>
      </c>
      <c r="W12" s="55">
        <f t="shared" si="5"/>
        <v>0</v>
      </c>
      <c r="X12" s="55">
        <f t="shared" si="2"/>
        <v>0</v>
      </c>
      <c r="Y12" s="63">
        <v>0</v>
      </c>
      <c r="Z12" s="35">
        <f t="shared" si="3"/>
        <v>0</v>
      </c>
      <c r="AA12" s="16">
        <f t="shared" si="4"/>
        <v>0</v>
      </c>
      <c r="AB12" s="21">
        <v>0</v>
      </c>
      <c r="AC12" s="8"/>
    </row>
    <row r="13" spans="1:30" ht="19.5" customHeight="1" x14ac:dyDescent="0.25">
      <c r="A13" s="8"/>
      <c r="B13" s="14"/>
      <c r="C13" s="15" t="s">
        <v>16</v>
      </c>
      <c r="D13" s="16">
        <f>SUM(Base!D13)</f>
        <v>7771000</v>
      </c>
      <c r="E13" s="17">
        <f>SUM(Base!E13)</f>
        <v>9142399</v>
      </c>
      <c r="F13" s="32"/>
      <c r="G13" s="17">
        <f>SUM(Base!G13:I13)</f>
        <v>128891.51</v>
      </c>
      <c r="H13" s="17">
        <f>SUM(Base!J13:L13)</f>
        <v>0</v>
      </c>
      <c r="I13" s="17">
        <f>SUM(Base!M13:O13)</f>
        <v>0</v>
      </c>
      <c r="J13" s="16">
        <f>SUM(Base!P13:R13)</f>
        <v>0</v>
      </c>
      <c r="K13" s="55">
        <f>SUM(Base!G13)</f>
        <v>3265.6</v>
      </c>
      <c r="L13" s="55">
        <f>SUM(Base!H13)</f>
        <v>9875.1200000000008</v>
      </c>
      <c r="M13" s="55">
        <f>SUM(Base!I13)</f>
        <v>115750.79</v>
      </c>
      <c r="N13" s="55">
        <f>SUM(Base!J13)</f>
        <v>0</v>
      </c>
      <c r="O13" s="55">
        <f>SUM(Base!K13)</f>
        <v>0</v>
      </c>
      <c r="P13" s="55">
        <f>SUM(Base!L13)</f>
        <v>0</v>
      </c>
      <c r="Q13" s="55">
        <f>SUM(Base!M13)</f>
        <v>0</v>
      </c>
      <c r="R13" s="55">
        <f>SUM(Base!N13)</f>
        <v>0</v>
      </c>
      <c r="S13" s="55">
        <f>SUM(Base!O13)</f>
        <v>0</v>
      </c>
      <c r="T13" s="55">
        <f>SUM(Base!P13)</f>
        <v>0</v>
      </c>
      <c r="U13" s="55">
        <f>SUM(Base!Q13)</f>
        <v>0</v>
      </c>
      <c r="V13" s="55">
        <f>SUM(Base!R13)</f>
        <v>0</v>
      </c>
      <c r="W13" s="55">
        <f t="shared" si="5"/>
        <v>128891.51</v>
      </c>
      <c r="X13" s="55">
        <f t="shared" si="2"/>
        <v>9013507.4900000002</v>
      </c>
      <c r="Y13" s="63">
        <f>SUM(W13/E13)</f>
        <v>1.4098215359010255E-2</v>
      </c>
      <c r="Z13" s="35">
        <f t="shared" si="3"/>
        <v>128891.51</v>
      </c>
      <c r="AA13" s="16">
        <f t="shared" si="4"/>
        <v>9013507.4900000002</v>
      </c>
      <c r="AB13" s="21">
        <f>+Z13/E13</f>
        <v>1.4098215359010255E-2</v>
      </c>
      <c r="AC13" s="8"/>
    </row>
    <row r="14" spans="1:30" ht="19.5" customHeight="1" x14ac:dyDescent="0.25">
      <c r="A14" s="8"/>
      <c r="B14" s="14"/>
      <c r="C14" s="15" t="s">
        <v>17</v>
      </c>
      <c r="D14" s="16">
        <f>SUM(Base!D14)</f>
        <v>36744723</v>
      </c>
      <c r="E14" s="17">
        <f>SUM(Base!E14)</f>
        <v>40892497</v>
      </c>
      <c r="F14" s="32"/>
      <c r="G14" s="17">
        <f>SUM(Base!G14:I14)</f>
        <v>2221139.4500000002</v>
      </c>
      <c r="H14" s="17">
        <f>SUM(Base!J14:L14)</f>
        <v>0</v>
      </c>
      <c r="I14" s="17">
        <f>SUM(Base!M14:O14)</f>
        <v>0</v>
      </c>
      <c r="J14" s="16">
        <f>SUM(Base!P14:R14)</f>
        <v>0</v>
      </c>
      <c r="K14" s="55">
        <f>SUM(Base!G14)</f>
        <v>95400</v>
      </c>
      <c r="L14" s="55">
        <f>SUM(Base!H14)</f>
        <v>951904.51</v>
      </c>
      <c r="M14" s="55">
        <f>SUM(Base!I14)</f>
        <v>1173834.94</v>
      </c>
      <c r="N14" s="55">
        <f>SUM(Base!J14)</f>
        <v>0</v>
      </c>
      <c r="O14" s="55">
        <f>SUM(Base!K14)</f>
        <v>0</v>
      </c>
      <c r="P14" s="55">
        <f>SUM(Base!L14)</f>
        <v>0</v>
      </c>
      <c r="Q14" s="55">
        <f>SUM(Base!M14)</f>
        <v>0</v>
      </c>
      <c r="R14" s="55">
        <f>SUM(Base!N14)</f>
        <v>0</v>
      </c>
      <c r="S14" s="55">
        <f>SUM(Base!O14)</f>
        <v>0</v>
      </c>
      <c r="T14" s="55">
        <f>SUM(Base!P14)</f>
        <v>0</v>
      </c>
      <c r="U14" s="55">
        <f>SUM(Base!Q14)</f>
        <v>0</v>
      </c>
      <c r="V14" s="55">
        <f>SUM(Base!R14)</f>
        <v>0</v>
      </c>
      <c r="W14" s="55">
        <f t="shared" si="5"/>
        <v>2221139.4500000002</v>
      </c>
      <c r="X14" s="55">
        <f t="shared" si="2"/>
        <v>38671357.549999997</v>
      </c>
      <c r="Y14" s="63">
        <f>SUM(W14/E14)</f>
        <v>5.4316552251626994E-2</v>
      </c>
      <c r="Z14" s="35">
        <f t="shared" si="3"/>
        <v>2221139.4500000002</v>
      </c>
      <c r="AA14" s="16">
        <f t="shared" si="4"/>
        <v>38671357.549999997</v>
      </c>
      <c r="AB14" s="21">
        <f>+Z14/E14</f>
        <v>5.4316552251626994E-2</v>
      </c>
      <c r="AC14" s="8"/>
    </row>
    <row r="15" spans="1:30" ht="19.5" customHeight="1" x14ac:dyDescent="0.25">
      <c r="A15" s="8"/>
      <c r="B15" s="70" t="s">
        <v>1</v>
      </c>
      <c r="C15" s="71"/>
      <c r="D15" s="39">
        <f t="shared" ref="D15:AA15" si="6">SUM(D16:D21)</f>
        <v>170064513</v>
      </c>
      <c r="E15" s="39">
        <f t="shared" si="6"/>
        <v>207932789</v>
      </c>
      <c r="F15" s="39">
        <f t="shared" si="6"/>
        <v>0</v>
      </c>
      <c r="G15" s="39">
        <f t="shared" si="6"/>
        <v>29661757.670000002</v>
      </c>
      <c r="H15" s="39">
        <f t="shared" si="6"/>
        <v>0</v>
      </c>
      <c r="I15" s="39">
        <f>SUM(I16:I21)</f>
        <v>0</v>
      </c>
      <c r="J15" s="39">
        <f>SUM(J16:J21)</f>
        <v>0</v>
      </c>
      <c r="K15" s="39">
        <f t="shared" ref="K15:V15" si="7">SUM(K16:K21)</f>
        <v>5111655.3899999997</v>
      </c>
      <c r="L15" s="39">
        <f t="shared" si="7"/>
        <v>11992250.67</v>
      </c>
      <c r="M15" s="39">
        <f t="shared" si="7"/>
        <v>12557851.610000001</v>
      </c>
      <c r="N15" s="39">
        <f t="shared" si="7"/>
        <v>0</v>
      </c>
      <c r="O15" s="39">
        <f t="shared" si="7"/>
        <v>0</v>
      </c>
      <c r="P15" s="39">
        <f t="shared" si="7"/>
        <v>0</v>
      </c>
      <c r="Q15" s="39">
        <f t="shared" si="7"/>
        <v>0</v>
      </c>
      <c r="R15" s="39">
        <f t="shared" si="7"/>
        <v>0</v>
      </c>
      <c r="S15" s="39">
        <f t="shared" si="7"/>
        <v>0</v>
      </c>
      <c r="T15" s="39">
        <f t="shared" si="7"/>
        <v>0</v>
      </c>
      <c r="U15" s="39">
        <f t="shared" si="7"/>
        <v>0</v>
      </c>
      <c r="V15" s="39">
        <f t="shared" si="7"/>
        <v>0</v>
      </c>
      <c r="W15" s="39">
        <f>SUM(K15:V15)</f>
        <v>29661757.670000002</v>
      </c>
      <c r="X15" s="39">
        <f>SUM(X18:X21)</f>
        <v>178271031.32999998</v>
      </c>
      <c r="Y15" s="51">
        <f>SUM(W15/E15)</f>
        <v>0.14265069887558715</v>
      </c>
      <c r="Z15" s="39">
        <f>SUM(G15:J15)</f>
        <v>29661757.670000002</v>
      </c>
      <c r="AA15" s="39">
        <f t="shared" si="6"/>
        <v>178271031.32999998</v>
      </c>
      <c r="AB15" s="51">
        <f>+Z15/E15</f>
        <v>0.14265069887558715</v>
      </c>
      <c r="AC15" s="8"/>
    </row>
    <row r="16" spans="1:30" s="4" customFormat="1" ht="19.5" hidden="1" customHeight="1" outlineLevel="1" x14ac:dyDescent="0.25">
      <c r="A16" s="8"/>
      <c r="B16" s="14"/>
      <c r="C16" s="15" t="s">
        <v>18</v>
      </c>
      <c r="D16" s="17">
        <v>0</v>
      </c>
      <c r="E16" s="17">
        <v>0</v>
      </c>
      <c r="F16" s="18"/>
      <c r="G16" s="17">
        <v>0</v>
      </c>
      <c r="H16" s="16">
        <v>0</v>
      </c>
      <c r="I16" s="16">
        <f>Z16-H16-G16</f>
        <v>0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>
        <v>0</v>
      </c>
      <c r="AA16" s="16">
        <f t="shared" ref="AA16:AA21" si="8">E16-Z16</f>
        <v>0</v>
      </c>
      <c r="AB16" s="21">
        <v>0</v>
      </c>
      <c r="AC16" s="8"/>
    </row>
    <row r="17" spans="1:30" s="4" customFormat="1" ht="19.5" hidden="1" customHeight="1" outlineLevel="1" x14ac:dyDescent="0.25">
      <c r="A17" s="8"/>
      <c r="B17" s="14"/>
      <c r="C17" s="15" t="s">
        <v>13</v>
      </c>
      <c r="D17" s="17">
        <v>0</v>
      </c>
      <c r="E17" s="17">
        <v>0</v>
      </c>
      <c r="F17" s="18"/>
      <c r="G17" s="17">
        <v>0</v>
      </c>
      <c r="H17" s="16">
        <v>0</v>
      </c>
      <c r="I17" s="16">
        <f>Z17-H17-G17</f>
        <v>0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7">
        <v>0</v>
      </c>
      <c r="AA17" s="16">
        <f t="shared" si="8"/>
        <v>0</v>
      </c>
      <c r="AB17" s="21">
        <v>0</v>
      </c>
      <c r="AC17" s="8"/>
    </row>
    <row r="18" spans="1:30" s="4" customFormat="1" ht="19.5" customHeight="1" collapsed="1" x14ac:dyDescent="0.25">
      <c r="A18" s="8"/>
      <c r="B18" s="14"/>
      <c r="C18" s="15" t="s">
        <v>14</v>
      </c>
      <c r="D18" s="17">
        <f>SUM(Base!D18)</f>
        <v>118871396</v>
      </c>
      <c r="E18" s="17">
        <f>SUM(Base!E18)</f>
        <v>146772450</v>
      </c>
      <c r="F18" s="33"/>
      <c r="G18" s="17">
        <f>SUM(Base!G18:I18)</f>
        <v>24438924.280000001</v>
      </c>
      <c r="H18" s="17">
        <f>SUM(Base!J18:L18)</f>
        <v>0</v>
      </c>
      <c r="I18" s="17">
        <f>SUM(Base!M18:O18)</f>
        <v>0</v>
      </c>
      <c r="J18" s="16">
        <f>SUM(Base!P18:R18)</f>
        <v>0</v>
      </c>
      <c r="K18" s="55">
        <f>SUM(Base!G18)</f>
        <v>5061655.3899999997</v>
      </c>
      <c r="L18" s="55">
        <f>SUM(Base!H18)</f>
        <v>9424376.6699999999</v>
      </c>
      <c r="M18" s="55">
        <f>SUM(Base!I18)</f>
        <v>9952892.2200000007</v>
      </c>
      <c r="N18" s="55">
        <f>SUM(Base!J18)</f>
        <v>0</v>
      </c>
      <c r="O18" s="55">
        <f>SUM(Base!K18)</f>
        <v>0</v>
      </c>
      <c r="P18" s="55">
        <f>SUM(Base!L18)</f>
        <v>0</v>
      </c>
      <c r="Q18" s="55">
        <f>SUM(Base!M18)</f>
        <v>0</v>
      </c>
      <c r="R18" s="55">
        <f>SUM(Base!N18)</f>
        <v>0</v>
      </c>
      <c r="S18" s="55">
        <f>SUM(Base!O18)</f>
        <v>0</v>
      </c>
      <c r="T18" s="55">
        <f>SUM(Base!P18)</f>
        <v>0</v>
      </c>
      <c r="U18" s="55">
        <f>SUM(Base!Q18)</f>
        <v>0</v>
      </c>
      <c r="V18" s="55">
        <f>SUM(Base!R18)</f>
        <v>0</v>
      </c>
      <c r="W18" s="55">
        <f>SUM(K18:V18)</f>
        <v>24438924.280000001</v>
      </c>
      <c r="X18" s="55">
        <f>SUM(E18-W18)</f>
        <v>122333525.72</v>
      </c>
      <c r="Y18" s="63">
        <f>SUM(W18/E18)</f>
        <v>0.16650893461272875</v>
      </c>
      <c r="Z18" s="35">
        <f>SUM(G18+H18+I18+J18)</f>
        <v>24438924.280000001</v>
      </c>
      <c r="AA18" s="16">
        <f t="shared" si="8"/>
        <v>122333525.72</v>
      </c>
      <c r="AB18" s="21">
        <f t="shared" ref="AB18:AB25" si="9">+Z18/E18</f>
        <v>0.16650893461272875</v>
      </c>
      <c r="AC18" s="8"/>
    </row>
    <row r="19" spans="1:30" s="4" customFormat="1" ht="19.5" customHeight="1" x14ac:dyDescent="0.25">
      <c r="A19" s="8"/>
      <c r="B19" s="14"/>
      <c r="C19" s="15" t="s">
        <v>15</v>
      </c>
      <c r="D19" s="17">
        <f>SUM(Base!D19)</f>
        <v>1400000</v>
      </c>
      <c r="E19" s="17">
        <f>SUM(Base!E19)</f>
        <v>1400000</v>
      </c>
      <c r="F19" s="33"/>
      <c r="G19" s="17">
        <f>SUM(Base!G19:I19)</f>
        <v>0</v>
      </c>
      <c r="H19" s="17">
        <f>SUM(Base!J19:L19)</f>
        <v>0</v>
      </c>
      <c r="I19" s="17">
        <f>SUM(Base!M19:O19)</f>
        <v>0</v>
      </c>
      <c r="J19" s="16">
        <f>SUM(Base!P19:R19)</f>
        <v>0</v>
      </c>
      <c r="K19" s="55">
        <f>SUM(Base!G19)</f>
        <v>0</v>
      </c>
      <c r="L19" s="55">
        <f>SUM(Base!H19)</f>
        <v>0</v>
      </c>
      <c r="M19" s="55">
        <f>SUM(Base!I19)</f>
        <v>0</v>
      </c>
      <c r="N19" s="55">
        <f>SUM(Base!J19)</f>
        <v>0</v>
      </c>
      <c r="O19" s="55">
        <f>SUM(Base!K19)</f>
        <v>0</v>
      </c>
      <c r="P19" s="55">
        <f>SUM(Base!L19)</f>
        <v>0</v>
      </c>
      <c r="Q19" s="55">
        <f>SUM(Base!M19)</f>
        <v>0</v>
      </c>
      <c r="R19" s="55">
        <f>SUM(Base!N19)</f>
        <v>0</v>
      </c>
      <c r="S19" s="55">
        <f>SUM(Base!O19)</f>
        <v>0</v>
      </c>
      <c r="T19" s="55">
        <f>SUM(Base!P19)</f>
        <v>0</v>
      </c>
      <c r="U19" s="55">
        <f>SUM(Base!Q19)</f>
        <v>0</v>
      </c>
      <c r="V19" s="55">
        <f>SUM(Base!R19)</f>
        <v>0</v>
      </c>
      <c r="W19" s="55">
        <f t="shared" ref="W19:W21" si="10">SUM(K19:V19)</f>
        <v>0</v>
      </c>
      <c r="X19" s="55">
        <f>SUM(E19-W19)</f>
        <v>1400000</v>
      </c>
      <c r="Y19" s="63">
        <f>SUM(W19/E19)</f>
        <v>0</v>
      </c>
      <c r="Z19" s="35">
        <f>SUM(G19+H19+I19+J19)</f>
        <v>0</v>
      </c>
      <c r="AA19" s="16">
        <f t="shared" si="8"/>
        <v>1400000</v>
      </c>
      <c r="AB19" s="21">
        <f t="shared" si="9"/>
        <v>0</v>
      </c>
      <c r="AC19" s="8"/>
    </row>
    <row r="20" spans="1:30" s="4" customFormat="1" ht="19.5" customHeight="1" x14ac:dyDescent="0.25">
      <c r="A20" s="8"/>
      <c r="B20" s="14"/>
      <c r="C20" s="15" t="s">
        <v>16</v>
      </c>
      <c r="D20" s="17">
        <f>SUM(Base!D20)</f>
        <v>1820000</v>
      </c>
      <c r="E20" s="17">
        <f>SUM(Base!E20)</f>
        <v>1820000</v>
      </c>
      <c r="F20" s="33"/>
      <c r="G20" s="17">
        <f>SUM(Base!G20:I20)</f>
        <v>3276.5</v>
      </c>
      <c r="H20" s="17">
        <f>SUM(Base!J20:L20)</f>
        <v>0</v>
      </c>
      <c r="I20" s="17">
        <f>SUM(Base!M20:O20)</f>
        <v>0</v>
      </c>
      <c r="J20" s="16">
        <f>SUM(Base!P20:R20)</f>
        <v>0</v>
      </c>
      <c r="K20" s="55">
        <f>SUM(Base!G20)</f>
        <v>0</v>
      </c>
      <c r="L20" s="55">
        <f>SUM(Base!H20)</f>
        <v>3276.5</v>
      </c>
      <c r="M20" s="55">
        <f>SUM(Base!I20)</f>
        <v>0</v>
      </c>
      <c r="N20" s="55">
        <f>SUM(Base!J20)</f>
        <v>0</v>
      </c>
      <c r="O20" s="55">
        <f>SUM(Base!K20)</f>
        <v>0</v>
      </c>
      <c r="P20" s="55">
        <f>SUM(Base!L20)</f>
        <v>0</v>
      </c>
      <c r="Q20" s="55">
        <f>SUM(Base!M20)</f>
        <v>0</v>
      </c>
      <c r="R20" s="55">
        <f>SUM(Base!N20)</f>
        <v>0</v>
      </c>
      <c r="S20" s="55">
        <f>SUM(Base!O20)</f>
        <v>0</v>
      </c>
      <c r="T20" s="55">
        <f>SUM(Base!P20)</f>
        <v>0</v>
      </c>
      <c r="U20" s="55">
        <f>SUM(Base!Q20)</f>
        <v>0</v>
      </c>
      <c r="V20" s="55">
        <f>SUM(Base!R20)</f>
        <v>0</v>
      </c>
      <c r="W20" s="55">
        <f t="shared" si="10"/>
        <v>3276.5</v>
      </c>
      <c r="X20" s="55">
        <f>SUM(E20-W20)</f>
        <v>1816723.5</v>
      </c>
      <c r="Y20" s="63">
        <f>SUM(W20/E20)</f>
        <v>1.8002747252747252E-3</v>
      </c>
      <c r="Z20" s="35">
        <f>SUM(G20+H20+I20+J20)</f>
        <v>3276.5</v>
      </c>
      <c r="AA20" s="16">
        <f t="shared" si="8"/>
        <v>1816723.5</v>
      </c>
      <c r="AB20" s="21">
        <f t="shared" si="9"/>
        <v>1.8002747252747252E-3</v>
      </c>
      <c r="AC20" s="8"/>
    </row>
    <row r="21" spans="1:30" s="4" customFormat="1" ht="19.5" customHeight="1" x14ac:dyDescent="0.25">
      <c r="A21" s="8"/>
      <c r="B21" s="14"/>
      <c r="C21" s="15" t="s">
        <v>19</v>
      </c>
      <c r="D21" s="17">
        <f>SUM(Base!D21)</f>
        <v>47973117</v>
      </c>
      <c r="E21" s="17">
        <f>SUM(Base!E21)</f>
        <v>57940339</v>
      </c>
      <c r="F21" s="33"/>
      <c r="G21" s="17">
        <f>SUM(Base!G21:I21)</f>
        <v>5219556.8900000006</v>
      </c>
      <c r="H21" s="17">
        <f>SUM(Base!J21:L21)</f>
        <v>0</v>
      </c>
      <c r="I21" s="17">
        <f>SUM(Base!M21:O21)</f>
        <v>0</v>
      </c>
      <c r="J21" s="16">
        <f>SUM(Base!P21:R21)</f>
        <v>0</v>
      </c>
      <c r="K21" s="55">
        <f>SUM(Base!G21)</f>
        <v>50000</v>
      </c>
      <c r="L21" s="55">
        <f>SUM(Base!H21)</f>
        <v>2564597.5</v>
      </c>
      <c r="M21" s="55">
        <f>SUM(Base!I21)</f>
        <v>2604959.39</v>
      </c>
      <c r="N21" s="55">
        <f>SUM(Base!J21)</f>
        <v>0</v>
      </c>
      <c r="O21" s="55">
        <f>SUM(Base!K21)</f>
        <v>0</v>
      </c>
      <c r="P21" s="55">
        <f>SUM(Base!L21)</f>
        <v>0</v>
      </c>
      <c r="Q21" s="55">
        <f>SUM(Base!M21)</f>
        <v>0</v>
      </c>
      <c r="R21" s="55">
        <f>SUM(Base!N21)</f>
        <v>0</v>
      </c>
      <c r="S21" s="55">
        <f>SUM(Base!O21)</f>
        <v>0</v>
      </c>
      <c r="T21" s="55">
        <f>SUM(Base!P21)</f>
        <v>0</v>
      </c>
      <c r="U21" s="55">
        <f>SUM(Base!Q21)</f>
        <v>0</v>
      </c>
      <c r="V21" s="55">
        <f>SUM(Base!R21)</f>
        <v>0</v>
      </c>
      <c r="W21" s="55">
        <f t="shared" si="10"/>
        <v>5219556.8900000006</v>
      </c>
      <c r="X21" s="55">
        <f>SUM(E21-W21)</f>
        <v>52720782.109999999</v>
      </c>
      <c r="Y21" s="63">
        <f>SUM(W21/E21)</f>
        <v>9.0085025046194506E-2</v>
      </c>
      <c r="Z21" s="35">
        <f>SUM(G21+H21+I21+J21)</f>
        <v>5219556.8900000006</v>
      </c>
      <c r="AA21" s="16">
        <f t="shared" si="8"/>
        <v>52720782.109999999</v>
      </c>
      <c r="AB21" s="21">
        <f t="shared" si="9"/>
        <v>9.0085025046194506E-2</v>
      </c>
      <c r="AC21" s="8"/>
    </row>
    <row r="22" spans="1:30" ht="19.5" customHeight="1" x14ac:dyDescent="0.25">
      <c r="A22" s="8"/>
      <c r="B22" s="70" t="s">
        <v>2</v>
      </c>
      <c r="C22" s="71"/>
      <c r="D22" s="39">
        <f t="shared" ref="D22:AA22" si="11">SUM(D23:D24)</f>
        <v>0</v>
      </c>
      <c r="E22" s="39">
        <f t="shared" si="11"/>
        <v>3372744</v>
      </c>
      <c r="F22" s="39">
        <f t="shared" si="11"/>
        <v>0</v>
      </c>
      <c r="G22" s="39">
        <f t="shared" si="11"/>
        <v>155453.29999999999</v>
      </c>
      <c r="H22" s="39">
        <f t="shared" si="11"/>
        <v>0</v>
      </c>
      <c r="I22" s="39">
        <f>SUM(I23:I24)</f>
        <v>0</v>
      </c>
      <c r="J22" s="39">
        <f>SUM(J23:J24)</f>
        <v>0</v>
      </c>
      <c r="K22" s="39">
        <f t="shared" ref="K22:U22" si="12">SUM(K23:K24)</f>
        <v>0</v>
      </c>
      <c r="L22" s="39">
        <f t="shared" si="12"/>
        <v>0</v>
      </c>
      <c r="M22" s="39">
        <f t="shared" si="12"/>
        <v>155453.29999999999</v>
      </c>
      <c r="N22" s="39">
        <f t="shared" si="12"/>
        <v>0</v>
      </c>
      <c r="O22" s="39">
        <f t="shared" si="12"/>
        <v>0</v>
      </c>
      <c r="P22" s="39">
        <f t="shared" si="12"/>
        <v>0</v>
      </c>
      <c r="Q22" s="39">
        <f t="shared" si="12"/>
        <v>0</v>
      </c>
      <c r="R22" s="39">
        <f t="shared" si="12"/>
        <v>0</v>
      </c>
      <c r="S22" s="39">
        <f t="shared" si="12"/>
        <v>0</v>
      </c>
      <c r="T22" s="39">
        <f t="shared" si="12"/>
        <v>0</v>
      </c>
      <c r="U22" s="39">
        <f t="shared" si="12"/>
        <v>0</v>
      </c>
      <c r="V22" s="39">
        <f>SUM(V23:V24)</f>
        <v>0</v>
      </c>
      <c r="W22" s="39">
        <f>SUM(K22:V22)</f>
        <v>155453.29999999999</v>
      </c>
      <c r="X22" s="39">
        <f>SUM(X23:X24)</f>
        <v>3217290.7</v>
      </c>
      <c r="Y22" s="51">
        <v>0</v>
      </c>
      <c r="Z22" s="39">
        <f>SUM(G22:J22)</f>
        <v>155453.29999999999</v>
      </c>
      <c r="AA22" s="39">
        <f t="shared" si="11"/>
        <v>3217290.7</v>
      </c>
      <c r="AB22" s="51">
        <f t="shared" si="9"/>
        <v>4.6091046340902241E-2</v>
      </c>
      <c r="AC22" s="8"/>
    </row>
    <row r="23" spans="1:30" ht="19.5" customHeight="1" x14ac:dyDescent="0.25">
      <c r="A23" s="8"/>
      <c r="B23" s="14"/>
      <c r="C23" s="15" t="s">
        <v>14</v>
      </c>
      <c r="D23" s="17">
        <f>SUM(Base!D23)</f>
        <v>0</v>
      </c>
      <c r="E23" s="17">
        <f>SUM(Base!E23)</f>
        <v>2819917</v>
      </c>
      <c r="F23" s="33"/>
      <c r="G23" s="17">
        <f>SUM(Base!G23:I23)</f>
        <v>155453.29999999999</v>
      </c>
      <c r="H23" s="17">
        <f>SUM(Base!J23:L23)</f>
        <v>0</v>
      </c>
      <c r="I23" s="17">
        <f>SUM(Base!M23:O23)</f>
        <v>0</v>
      </c>
      <c r="J23" s="16">
        <f>SUM(Base!P23:R23)</f>
        <v>0</v>
      </c>
      <c r="K23" s="55">
        <f>SUM(Base!G23)</f>
        <v>0</v>
      </c>
      <c r="L23" s="55">
        <f>SUM(Base!H23)</f>
        <v>0</v>
      </c>
      <c r="M23" s="55">
        <f>SUM(Base!I23)</f>
        <v>155453.29999999999</v>
      </c>
      <c r="N23" s="55">
        <f>SUM(Base!J23)</f>
        <v>0</v>
      </c>
      <c r="O23" s="55">
        <f>SUM(Base!K23)</f>
        <v>0</v>
      </c>
      <c r="P23" s="55">
        <f>SUM(Base!L23)</f>
        <v>0</v>
      </c>
      <c r="Q23" s="55">
        <f>SUM(Base!M23)</f>
        <v>0</v>
      </c>
      <c r="R23" s="55">
        <f>SUM(Base!N23)</f>
        <v>0</v>
      </c>
      <c r="S23" s="55">
        <f>SUM(Base!O23)</f>
        <v>0</v>
      </c>
      <c r="T23" s="55">
        <f>SUM(Base!P23)</f>
        <v>0</v>
      </c>
      <c r="U23" s="55">
        <f>SUM(Base!Q23)</f>
        <v>0</v>
      </c>
      <c r="V23" s="55">
        <f>SUM(Base!R23)</f>
        <v>0</v>
      </c>
      <c r="W23" s="55">
        <f>SUM(K23:V23)</f>
        <v>155453.29999999999</v>
      </c>
      <c r="X23" s="55">
        <f>SUM(E23-W23)</f>
        <v>2664463.7000000002</v>
      </c>
      <c r="Y23" s="63">
        <v>0</v>
      </c>
      <c r="Z23" s="35">
        <f>SUM(G23+H23+I23+J23)</f>
        <v>155453.29999999999</v>
      </c>
      <c r="AA23" s="16">
        <f>E23-Z23</f>
        <v>2664463.7000000002</v>
      </c>
      <c r="AB23" s="21">
        <f t="shared" si="9"/>
        <v>5.5126906217452497E-2</v>
      </c>
      <c r="AC23" s="8"/>
    </row>
    <row r="24" spans="1:30" ht="19.5" customHeight="1" thickBot="1" x14ac:dyDescent="0.3">
      <c r="A24" s="8"/>
      <c r="B24" s="24"/>
      <c r="C24" s="25" t="s">
        <v>19</v>
      </c>
      <c r="D24" s="26">
        <f>SUM(Base!D24)</f>
        <v>0</v>
      </c>
      <c r="E24" s="17">
        <f>SUM(Base!E24)</f>
        <v>552827</v>
      </c>
      <c r="F24" s="34"/>
      <c r="G24" s="17">
        <f>SUM(Base!G24:I24)</f>
        <v>0</v>
      </c>
      <c r="H24" s="17">
        <f>SUM(Base!J24:L24)</f>
        <v>0</v>
      </c>
      <c r="I24" s="17">
        <f>SUM(Base!M24:O24)</f>
        <v>0</v>
      </c>
      <c r="J24" s="16">
        <f>SUM(Base!P24:R24)</f>
        <v>0</v>
      </c>
      <c r="K24" s="55">
        <f>SUM(Base!G24)</f>
        <v>0</v>
      </c>
      <c r="L24" s="55">
        <f>SUM(Base!H24)</f>
        <v>0</v>
      </c>
      <c r="M24" s="55">
        <f>SUM(Base!I24)</f>
        <v>0</v>
      </c>
      <c r="N24" s="55">
        <f>SUM(Base!J24)</f>
        <v>0</v>
      </c>
      <c r="O24" s="55">
        <f>SUM(Base!K24)</f>
        <v>0</v>
      </c>
      <c r="P24" s="55">
        <f>SUM(Base!L24)</f>
        <v>0</v>
      </c>
      <c r="Q24" s="55">
        <f>SUM(Base!M24)</f>
        <v>0</v>
      </c>
      <c r="R24" s="55">
        <f>SUM(Base!N24)</f>
        <v>0</v>
      </c>
      <c r="S24" s="55">
        <f>SUM(Base!O24)</f>
        <v>0</v>
      </c>
      <c r="T24" s="55">
        <f>SUM(Base!P24)</f>
        <v>0</v>
      </c>
      <c r="U24" s="55">
        <f>SUM(Base!Q24)</f>
        <v>0</v>
      </c>
      <c r="V24" s="55">
        <f>SUM(Base!R24)</f>
        <v>0</v>
      </c>
      <c r="W24" s="55">
        <f>SUM(K24:V24)</f>
        <v>0</v>
      </c>
      <c r="X24" s="55">
        <f>SUM(E24-W24)</f>
        <v>552827</v>
      </c>
      <c r="Y24" s="63">
        <v>0</v>
      </c>
      <c r="Z24" s="35">
        <f>SUM(G24+H24+I24+J24)</f>
        <v>0</v>
      </c>
      <c r="AA24" s="16">
        <f>E24-Z24</f>
        <v>552827</v>
      </c>
      <c r="AB24" s="21">
        <f t="shared" si="9"/>
        <v>0</v>
      </c>
      <c r="AC24" s="8"/>
    </row>
    <row r="25" spans="1:30" ht="26.25" customHeight="1" thickBot="1" x14ac:dyDescent="0.3">
      <c r="A25" s="8"/>
      <c r="B25" s="72" t="s">
        <v>8</v>
      </c>
      <c r="C25" s="73"/>
      <c r="D25" s="40">
        <f t="shared" ref="D25:AA25" si="13">D22+D15+D8</f>
        <v>345459236</v>
      </c>
      <c r="E25" s="40">
        <f t="shared" si="13"/>
        <v>397021921</v>
      </c>
      <c r="F25" s="40">
        <f t="shared" si="13"/>
        <v>0</v>
      </c>
      <c r="G25" s="40">
        <f t="shared" si="13"/>
        <v>76308949.060000002</v>
      </c>
      <c r="H25" s="40">
        <f t="shared" si="13"/>
        <v>0</v>
      </c>
      <c r="I25" s="40">
        <f>I22+I15+I8</f>
        <v>0</v>
      </c>
      <c r="J25" s="40">
        <f>J22+J15+J8</f>
        <v>0</v>
      </c>
      <c r="K25" s="40">
        <f t="shared" ref="K25:V25" si="14">K22+K15+K8</f>
        <v>16580179.98</v>
      </c>
      <c r="L25" s="40">
        <f t="shared" si="14"/>
        <v>26686366.739999998</v>
      </c>
      <c r="M25" s="40">
        <f t="shared" si="14"/>
        <v>33042402.340000004</v>
      </c>
      <c r="N25" s="40">
        <f t="shared" si="14"/>
        <v>0</v>
      </c>
      <c r="O25" s="40">
        <f t="shared" si="14"/>
        <v>0</v>
      </c>
      <c r="P25" s="40">
        <f t="shared" si="14"/>
        <v>0</v>
      </c>
      <c r="Q25" s="40">
        <f t="shared" si="14"/>
        <v>0</v>
      </c>
      <c r="R25" s="40">
        <f t="shared" si="14"/>
        <v>0</v>
      </c>
      <c r="S25" s="40">
        <f t="shared" si="14"/>
        <v>0</v>
      </c>
      <c r="T25" s="40">
        <f t="shared" si="14"/>
        <v>0</v>
      </c>
      <c r="U25" s="40">
        <f t="shared" si="14"/>
        <v>0</v>
      </c>
      <c r="V25" s="40">
        <f t="shared" si="14"/>
        <v>0</v>
      </c>
      <c r="W25" s="40">
        <f>SUM(W8+W15+W22)</f>
        <v>76308949.059999987</v>
      </c>
      <c r="X25" s="40">
        <f>SUM(X8,X15,X22)</f>
        <v>320712971.94</v>
      </c>
      <c r="Y25" s="51">
        <f>SUM(W25/E25)</f>
        <v>0.19220336466005863</v>
      </c>
      <c r="Z25" s="40">
        <f t="shared" si="13"/>
        <v>76308949.060000002</v>
      </c>
      <c r="AA25" s="40">
        <f t="shared" si="13"/>
        <v>320712971.93999994</v>
      </c>
      <c r="AB25" s="52">
        <f t="shared" si="9"/>
        <v>0.19220336466005866</v>
      </c>
      <c r="AC25" s="8"/>
    </row>
    <row r="26" spans="1:30" ht="15.75" customHeight="1" x14ac:dyDescent="0.25">
      <c r="A26" s="8"/>
      <c r="B26" s="36" t="s">
        <v>94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7"/>
    </row>
    <row r="27" spans="1:30" ht="15.75" customHeight="1" x14ac:dyDescent="0.25">
      <c r="A27" s="8"/>
      <c r="B27" s="74" t="s">
        <v>95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8"/>
    </row>
    <row r="28" spans="1:30" ht="9" customHeight="1" x14ac:dyDescent="0.25">
      <c r="A28" s="8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10"/>
      <c r="AC28" s="8"/>
    </row>
  </sheetData>
  <mergeCells count="10">
    <mergeCell ref="B2:AB2"/>
    <mergeCell ref="B3:AB3"/>
    <mergeCell ref="B4:AB4"/>
    <mergeCell ref="B5:AB5"/>
    <mergeCell ref="B27:AB27"/>
    <mergeCell ref="B7:C7"/>
    <mergeCell ref="B8:C8"/>
    <mergeCell ref="B15:C15"/>
    <mergeCell ref="B22:C22"/>
    <mergeCell ref="B25:C25"/>
  </mergeCells>
  <phoneticPr fontId="0" type="noConversion"/>
  <printOptions horizontalCentered="1"/>
  <pageMargins left="0.23622047244094491" right="0.15748031496062992" top="0.59055118110236227" bottom="0.59055118110236227" header="0.31496062992125984" footer="0.27559055118110237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O28"/>
  <sheetViews>
    <sheetView topLeftCell="A15" zoomScaleSheetLayoutView="80" workbookViewId="0">
      <selection activeCell="G9" sqref="G9"/>
    </sheetView>
  </sheetViews>
  <sheetFormatPr baseColWidth="10" defaultRowHeight="14.25" outlineLevelRow="1" x14ac:dyDescent="0.25"/>
  <cols>
    <col min="1" max="1" width="1.7109375" style="1" customWidth="1"/>
    <col min="2" max="2" width="2.7109375" style="1" customWidth="1"/>
    <col min="3" max="3" width="46.28515625" style="1" customWidth="1"/>
    <col min="4" max="4" width="15.42578125" style="2" customWidth="1"/>
    <col min="5" max="5" width="14.85546875" style="2" customWidth="1"/>
    <col min="6" max="6" width="4.5703125" style="2" hidden="1" customWidth="1"/>
    <col min="7" max="7" width="16.42578125" style="2" bestFit="1" customWidth="1"/>
    <col min="8" max="9" width="16.7109375" style="2" customWidth="1"/>
    <col min="10" max="10" width="16.42578125" style="2" customWidth="1"/>
    <col min="11" max="11" width="16.7109375" style="2" customWidth="1"/>
    <col min="12" max="12" width="14.140625" style="2" customWidth="1"/>
    <col min="13" max="13" width="14.5703125" style="3" customWidth="1"/>
    <col min="14" max="14" width="1" style="1" customWidth="1"/>
    <col min="15" max="16384" width="11.42578125" style="1"/>
  </cols>
  <sheetData>
    <row r="1" spans="1:15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10"/>
      <c r="N1" s="8"/>
    </row>
    <row r="2" spans="1:15" ht="15.75" x14ac:dyDescent="0.25">
      <c r="A2" s="8"/>
      <c r="B2" s="76" t="s">
        <v>51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8"/>
    </row>
    <row r="3" spans="1:15" ht="15.75" x14ac:dyDescent="0.25">
      <c r="A3" s="8"/>
      <c r="B3" s="76" t="s">
        <v>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8"/>
    </row>
    <row r="4" spans="1:15" ht="15.75" x14ac:dyDescent="0.25">
      <c r="A4" s="8"/>
      <c r="B4" s="76" t="s">
        <v>58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"/>
    </row>
    <row r="5" spans="1:15" x14ac:dyDescent="0.25">
      <c r="A5" s="8"/>
      <c r="B5" s="77" t="s">
        <v>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8"/>
    </row>
    <row r="6" spans="1:15" s="5" customFormat="1" ht="3.75" customHeight="1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1"/>
    </row>
    <row r="7" spans="1:15" ht="93.75" customHeight="1" thickBot="1" x14ac:dyDescent="0.3">
      <c r="A7" s="8"/>
      <c r="B7" s="82" t="s">
        <v>20</v>
      </c>
      <c r="C7" s="83"/>
      <c r="D7" s="49" t="s">
        <v>3</v>
      </c>
      <c r="E7" s="49" t="s">
        <v>4</v>
      </c>
      <c r="F7" s="49" t="s">
        <v>6</v>
      </c>
      <c r="G7" s="49" t="s">
        <v>27</v>
      </c>
      <c r="H7" s="49" t="s">
        <v>53</v>
      </c>
      <c r="I7" s="49" t="s">
        <v>55</v>
      </c>
      <c r="J7" s="49" t="s">
        <v>62</v>
      </c>
      <c r="K7" s="49" t="s">
        <v>59</v>
      </c>
      <c r="L7" s="49" t="s">
        <v>60</v>
      </c>
      <c r="M7" s="50" t="s">
        <v>61</v>
      </c>
      <c r="N7" s="8"/>
    </row>
    <row r="8" spans="1:15" ht="19.5" customHeight="1" x14ac:dyDescent="0.25">
      <c r="A8" s="8"/>
      <c r="B8" s="70" t="s">
        <v>0</v>
      </c>
      <c r="C8" s="71"/>
      <c r="D8" s="39">
        <f t="shared" ref="D8:L8" si="0">SUM(D9:D14)</f>
        <v>175394723</v>
      </c>
      <c r="E8" s="39">
        <f t="shared" si="0"/>
        <v>185716388</v>
      </c>
      <c r="F8" s="39">
        <f t="shared" si="0"/>
        <v>0</v>
      </c>
      <c r="G8" s="39">
        <f t="shared" si="0"/>
        <v>46491738.090000004</v>
      </c>
      <c r="H8" s="39">
        <f t="shared" si="0"/>
        <v>0</v>
      </c>
      <c r="I8" s="39">
        <f>SUM(I9:I14)</f>
        <v>0</v>
      </c>
      <c r="J8" s="39">
        <f>SUM(J9:J14)</f>
        <v>0</v>
      </c>
      <c r="K8" s="39">
        <f>SUM(G8:J8)</f>
        <v>46491738.090000004</v>
      </c>
      <c r="L8" s="39">
        <f t="shared" si="0"/>
        <v>139224649.91</v>
      </c>
      <c r="M8" s="51">
        <f>+K8/E8</f>
        <v>0.25033729435875096</v>
      </c>
      <c r="N8" s="8"/>
    </row>
    <row r="9" spans="1:15" ht="19.5" customHeight="1" x14ac:dyDescent="0.25">
      <c r="A9" s="8"/>
      <c r="B9" s="14"/>
      <c r="C9" s="15" t="s">
        <v>12</v>
      </c>
      <c r="D9" s="16">
        <f>SUM(Base!D9)</f>
        <v>30200000</v>
      </c>
      <c r="E9" s="17">
        <f>SUM(Base!E9)</f>
        <v>30200000</v>
      </c>
      <c r="F9" s="32"/>
      <c r="G9" s="17">
        <f>SUM(Base!G9:I9)</f>
        <v>7706597.2400000002</v>
      </c>
      <c r="H9" s="17">
        <f>SUM(Base!J9:L9)</f>
        <v>0</v>
      </c>
      <c r="I9" s="17">
        <f>SUM(Base!M9:O9)</f>
        <v>0</v>
      </c>
      <c r="J9" s="16">
        <f>SUM(Base!P9:R9)</f>
        <v>0</v>
      </c>
      <c r="K9" s="35">
        <f t="shared" ref="K9:K14" si="1">SUM(G9+H9+I9+J9)</f>
        <v>7706597.2400000002</v>
      </c>
      <c r="L9" s="16">
        <f t="shared" ref="L9:L14" si="2">E9-K9</f>
        <v>22493402.759999998</v>
      </c>
      <c r="M9" s="21">
        <f>+K9/E9</f>
        <v>0.25518533907284768</v>
      </c>
      <c r="N9" s="8"/>
      <c r="O9" s="42"/>
    </row>
    <row r="10" spans="1:15" ht="19.5" customHeight="1" x14ac:dyDescent="0.25">
      <c r="A10" s="8"/>
      <c r="B10" s="14"/>
      <c r="C10" s="15" t="s">
        <v>13</v>
      </c>
      <c r="D10" s="16">
        <f>SUM(Base!D10)</f>
        <v>7500000</v>
      </c>
      <c r="E10" s="17">
        <f>SUM(Base!E10)</f>
        <v>7638960</v>
      </c>
      <c r="F10" s="32"/>
      <c r="G10" s="17">
        <f>SUM(Base!G10:I10)</f>
        <v>1733352.9600000002</v>
      </c>
      <c r="H10" s="17">
        <f>SUM(Base!J10:L10)</f>
        <v>0</v>
      </c>
      <c r="I10" s="17">
        <f>SUM(Base!M10:O10)</f>
        <v>0</v>
      </c>
      <c r="J10" s="16">
        <f>SUM(Base!P10:R10)</f>
        <v>0</v>
      </c>
      <c r="K10" s="35">
        <f t="shared" si="1"/>
        <v>1733352.9600000002</v>
      </c>
      <c r="L10" s="16">
        <f t="shared" si="2"/>
        <v>5905607.04</v>
      </c>
      <c r="M10" s="21">
        <f>+K10/E10</f>
        <v>0.22690954789657233</v>
      </c>
      <c r="N10" s="8"/>
    </row>
    <row r="11" spans="1:15" ht="19.5" customHeight="1" x14ac:dyDescent="0.25">
      <c r="A11" s="8"/>
      <c r="B11" s="14"/>
      <c r="C11" s="15" t="s">
        <v>14</v>
      </c>
      <c r="D11" s="16">
        <f>SUM(Base!D11)</f>
        <v>93179000</v>
      </c>
      <c r="E11" s="17">
        <f>SUM(Base!E11)</f>
        <v>97842532</v>
      </c>
      <c r="F11" s="32"/>
      <c r="G11" s="17">
        <f>SUM(Base!G11:I11)</f>
        <v>34701756.93</v>
      </c>
      <c r="H11" s="17">
        <f>SUM(Base!J11:L11)</f>
        <v>0</v>
      </c>
      <c r="I11" s="17">
        <f>SUM(Base!M11:O11)</f>
        <v>0</v>
      </c>
      <c r="J11" s="16">
        <f>SUM(Base!P11:R11)</f>
        <v>0</v>
      </c>
      <c r="K11" s="35">
        <f t="shared" si="1"/>
        <v>34701756.93</v>
      </c>
      <c r="L11" s="16">
        <f t="shared" si="2"/>
        <v>63140775.07</v>
      </c>
      <c r="M11" s="21">
        <f>+K11/E11</f>
        <v>0.35466944917165472</v>
      </c>
      <c r="N11" s="8"/>
    </row>
    <row r="12" spans="1:15" ht="19.5" customHeight="1" x14ac:dyDescent="0.25">
      <c r="A12" s="8"/>
      <c r="B12" s="14"/>
      <c r="C12" s="15" t="s">
        <v>15</v>
      </c>
      <c r="D12" s="16">
        <f>SUM(Base!D12)</f>
        <v>0</v>
      </c>
      <c r="E12" s="17">
        <f>SUM(Base!E12)</f>
        <v>0</v>
      </c>
      <c r="F12" s="32"/>
      <c r="G12" s="17">
        <f>SUM(Base!G12:I12)</f>
        <v>0</v>
      </c>
      <c r="H12" s="17">
        <f>SUM(Base!J12:L12)</f>
        <v>0</v>
      </c>
      <c r="I12" s="17">
        <f>SUM(Base!M12:O12)</f>
        <v>0</v>
      </c>
      <c r="J12" s="16">
        <f>SUM(Base!P12:R12)</f>
        <v>0</v>
      </c>
      <c r="K12" s="35">
        <f t="shared" si="1"/>
        <v>0</v>
      </c>
      <c r="L12" s="16">
        <f t="shared" si="2"/>
        <v>0</v>
      </c>
      <c r="M12" s="21">
        <v>0</v>
      </c>
      <c r="N12" s="8"/>
    </row>
    <row r="13" spans="1:15" ht="19.5" customHeight="1" x14ac:dyDescent="0.25">
      <c r="A13" s="8"/>
      <c r="B13" s="14"/>
      <c r="C13" s="15" t="s">
        <v>16</v>
      </c>
      <c r="D13" s="16">
        <f>SUM(Base!D13)</f>
        <v>7771000</v>
      </c>
      <c r="E13" s="17">
        <f>SUM(Base!E13)</f>
        <v>9142399</v>
      </c>
      <c r="F13" s="32"/>
      <c r="G13" s="17">
        <f>SUM(Base!G13:I13)</f>
        <v>128891.51</v>
      </c>
      <c r="H13" s="17">
        <f>SUM(Base!J13:L13)</f>
        <v>0</v>
      </c>
      <c r="I13" s="17">
        <f>SUM(Base!M13:O13)</f>
        <v>0</v>
      </c>
      <c r="J13" s="16">
        <f>SUM(Base!P13:R13)</f>
        <v>0</v>
      </c>
      <c r="K13" s="35">
        <f t="shared" si="1"/>
        <v>128891.51</v>
      </c>
      <c r="L13" s="16">
        <f t="shared" si="2"/>
        <v>9013507.4900000002</v>
      </c>
      <c r="M13" s="21">
        <f>+K13/E13</f>
        <v>1.4098215359010255E-2</v>
      </c>
      <c r="N13" s="8"/>
    </row>
    <row r="14" spans="1:15" ht="19.5" customHeight="1" x14ac:dyDescent="0.25">
      <c r="A14" s="8"/>
      <c r="B14" s="14"/>
      <c r="C14" s="15" t="s">
        <v>17</v>
      </c>
      <c r="D14" s="16">
        <f>SUM(Base!D14)</f>
        <v>36744723</v>
      </c>
      <c r="E14" s="17">
        <f>SUM(Base!E14)</f>
        <v>40892497</v>
      </c>
      <c r="F14" s="32"/>
      <c r="G14" s="17">
        <f>SUM(Base!G14:I14)</f>
        <v>2221139.4500000002</v>
      </c>
      <c r="H14" s="17">
        <f>SUM(Base!J14:L14)</f>
        <v>0</v>
      </c>
      <c r="I14" s="17">
        <f>SUM(Base!M14:O14)</f>
        <v>0</v>
      </c>
      <c r="J14" s="16">
        <f>SUM(Base!P14:R14)</f>
        <v>0</v>
      </c>
      <c r="K14" s="35">
        <f t="shared" si="1"/>
        <v>2221139.4500000002</v>
      </c>
      <c r="L14" s="16">
        <f t="shared" si="2"/>
        <v>38671357.549999997</v>
      </c>
      <c r="M14" s="21">
        <f>+K14/E14</f>
        <v>5.4316552251626994E-2</v>
      </c>
      <c r="N14" s="8"/>
    </row>
    <row r="15" spans="1:15" ht="19.5" customHeight="1" x14ac:dyDescent="0.25">
      <c r="A15" s="8"/>
      <c r="B15" s="70" t="s">
        <v>1</v>
      </c>
      <c r="C15" s="71"/>
      <c r="D15" s="39">
        <f t="shared" ref="D15:L15" si="3">SUM(D16:D21)</f>
        <v>170064513</v>
      </c>
      <c r="E15" s="39">
        <f t="shared" si="3"/>
        <v>207932789</v>
      </c>
      <c r="F15" s="39">
        <f t="shared" si="3"/>
        <v>0</v>
      </c>
      <c r="G15" s="39">
        <f t="shared" si="3"/>
        <v>29661757.670000002</v>
      </c>
      <c r="H15" s="39">
        <f t="shared" si="3"/>
        <v>0</v>
      </c>
      <c r="I15" s="39">
        <f>SUM(I16:I21)</f>
        <v>0</v>
      </c>
      <c r="J15" s="39">
        <f>SUM(J16:J21)</f>
        <v>0</v>
      </c>
      <c r="K15" s="39">
        <f>SUM(G15:J15)</f>
        <v>29661757.670000002</v>
      </c>
      <c r="L15" s="39">
        <f t="shared" si="3"/>
        <v>178271031.32999998</v>
      </c>
      <c r="M15" s="51">
        <f>+K15/E15</f>
        <v>0.14265069887558715</v>
      </c>
      <c r="N15" s="8"/>
    </row>
    <row r="16" spans="1:15" s="4" customFormat="1" ht="19.5" hidden="1" customHeight="1" outlineLevel="1" x14ac:dyDescent="0.25">
      <c r="A16" s="8"/>
      <c r="B16" s="14"/>
      <c r="C16" s="15" t="s">
        <v>18</v>
      </c>
      <c r="D16" s="17">
        <v>0</v>
      </c>
      <c r="E16" s="17">
        <v>0</v>
      </c>
      <c r="F16" s="18"/>
      <c r="G16" s="17">
        <v>0</v>
      </c>
      <c r="H16" s="16">
        <v>0</v>
      </c>
      <c r="I16" s="16">
        <f>K16-H16-G16</f>
        <v>0</v>
      </c>
      <c r="J16" s="16"/>
      <c r="K16" s="17">
        <v>0</v>
      </c>
      <c r="L16" s="16">
        <f t="shared" ref="L16:L21" si="4">E16-K16</f>
        <v>0</v>
      </c>
      <c r="M16" s="21">
        <v>0</v>
      </c>
      <c r="N16" s="8"/>
    </row>
    <row r="17" spans="1:15" s="4" customFormat="1" ht="19.5" hidden="1" customHeight="1" outlineLevel="1" x14ac:dyDescent="0.25">
      <c r="A17" s="8"/>
      <c r="B17" s="14"/>
      <c r="C17" s="15" t="s">
        <v>13</v>
      </c>
      <c r="D17" s="17">
        <v>0</v>
      </c>
      <c r="E17" s="17">
        <v>0</v>
      </c>
      <c r="F17" s="18"/>
      <c r="G17" s="17">
        <v>0</v>
      </c>
      <c r="H17" s="16">
        <v>0</v>
      </c>
      <c r="I17" s="16">
        <f>K17-H17-G17</f>
        <v>0</v>
      </c>
      <c r="J17" s="16"/>
      <c r="K17" s="17">
        <v>0</v>
      </c>
      <c r="L17" s="16">
        <f t="shared" si="4"/>
        <v>0</v>
      </c>
      <c r="M17" s="21">
        <v>0</v>
      </c>
      <c r="N17" s="8"/>
    </row>
    <row r="18" spans="1:15" s="4" customFormat="1" ht="19.5" customHeight="1" collapsed="1" x14ac:dyDescent="0.25">
      <c r="A18" s="8"/>
      <c r="B18" s="14"/>
      <c r="C18" s="15" t="s">
        <v>14</v>
      </c>
      <c r="D18" s="17">
        <f>SUM(Base!D18)</f>
        <v>118871396</v>
      </c>
      <c r="E18" s="17">
        <f>SUM(Base!E18)</f>
        <v>146772450</v>
      </c>
      <c r="F18" s="33"/>
      <c r="G18" s="17">
        <f>SUM(Base!G18:I18)</f>
        <v>24438924.280000001</v>
      </c>
      <c r="H18" s="17">
        <f>SUM(Base!J18:L18)</f>
        <v>0</v>
      </c>
      <c r="I18" s="17">
        <f>SUM(Base!M18:O18)</f>
        <v>0</v>
      </c>
      <c r="J18" s="16">
        <f>SUM(Base!P18:R18)</f>
        <v>0</v>
      </c>
      <c r="K18" s="35">
        <f>SUM(G18+H18+I18+J18)</f>
        <v>24438924.280000001</v>
      </c>
      <c r="L18" s="16">
        <f t="shared" si="4"/>
        <v>122333525.72</v>
      </c>
      <c r="M18" s="21">
        <f t="shared" ref="M18:M25" si="5">+K18/E18</f>
        <v>0.16650893461272875</v>
      </c>
      <c r="N18" s="8"/>
    </row>
    <row r="19" spans="1:15" s="4" customFormat="1" ht="19.5" customHeight="1" x14ac:dyDescent="0.25">
      <c r="A19" s="8"/>
      <c r="B19" s="14"/>
      <c r="C19" s="15" t="s">
        <v>15</v>
      </c>
      <c r="D19" s="17">
        <f>SUM(Base!D19)</f>
        <v>1400000</v>
      </c>
      <c r="E19" s="17">
        <f>SUM(Base!E19)</f>
        <v>1400000</v>
      </c>
      <c r="F19" s="33"/>
      <c r="G19" s="17">
        <f>SUM(Base!G19:I19)</f>
        <v>0</v>
      </c>
      <c r="H19" s="17">
        <f>SUM(Base!J19:L19)</f>
        <v>0</v>
      </c>
      <c r="I19" s="17">
        <f>SUM(Base!M19:O19)</f>
        <v>0</v>
      </c>
      <c r="J19" s="16">
        <f>SUM(Base!P19:R19)</f>
        <v>0</v>
      </c>
      <c r="K19" s="35">
        <f>SUM(G19+H19+I19+J19)</f>
        <v>0</v>
      </c>
      <c r="L19" s="16">
        <f t="shared" si="4"/>
        <v>1400000</v>
      </c>
      <c r="M19" s="21">
        <f t="shared" si="5"/>
        <v>0</v>
      </c>
      <c r="N19" s="8"/>
    </row>
    <row r="20" spans="1:15" s="4" customFormat="1" ht="19.5" customHeight="1" x14ac:dyDescent="0.25">
      <c r="A20" s="8"/>
      <c r="B20" s="14"/>
      <c r="C20" s="15" t="s">
        <v>16</v>
      </c>
      <c r="D20" s="17">
        <f>SUM(Base!D20)</f>
        <v>1820000</v>
      </c>
      <c r="E20" s="17">
        <f>SUM(Base!E20)</f>
        <v>1820000</v>
      </c>
      <c r="F20" s="33"/>
      <c r="G20" s="17">
        <f>SUM(Base!G20:I20)</f>
        <v>3276.5</v>
      </c>
      <c r="H20" s="17">
        <f>SUM(Base!J20:L20)</f>
        <v>0</v>
      </c>
      <c r="I20" s="17">
        <f>SUM(Base!M20:O20)</f>
        <v>0</v>
      </c>
      <c r="J20" s="16">
        <f>SUM(Base!P20:R20)</f>
        <v>0</v>
      </c>
      <c r="K20" s="35">
        <f>SUM(G20+H20+I20+J20)</f>
        <v>3276.5</v>
      </c>
      <c r="L20" s="16">
        <f t="shared" si="4"/>
        <v>1816723.5</v>
      </c>
      <c r="M20" s="21">
        <f t="shared" si="5"/>
        <v>1.8002747252747252E-3</v>
      </c>
      <c r="N20" s="8"/>
    </row>
    <row r="21" spans="1:15" s="4" customFormat="1" ht="19.5" customHeight="1" x14ac:dyDescent="0.25">
      <c r="A21" s="8"/>
      <c r="B21" s="14"/>
      <c r="C21" s="15" t="s">
        <v>19</v>
      </c>
      <c r="D21" s="17">
        <f>SUM(Base!D21)</f>
        <v>47973117</v>
      </c>
      <c r="E21" s="17">
        <f>SUM(Base!E21)</f>
        <v>57940339</v>
      </c>
      <c r="F21" s="33"/>
      <c r="G21" s="17">
        <f>SUM(Base!G21:I21)</f>
        <v>5219556.8900000006</v>
      </c>
      <c r="H21" s="17">
        <f>SUM(Base!J21:L21)</f>
        <v>0</v>
      </c>
      <c r="I21" s="17">
        <f>SUM(Base!M21:O21)</f>
        <v>0</v>
      </c>
      <c r="J21" s="16">
        <f>SUM(Base!P21:R21)</f>
        <v>0</v>
      </c>
      <c r="K21" s="35">
        <f>SUM(G21+H21+I21+J21)</f>
        <v>5219556.8900000006</v>
      </c>
      <c r="L21" s="16">
        <f t="shared" si="4"/>
        <v>52720782.109999999</v>
      </c>
      <c r="M21" s="21">
        <f t="shared" si="5"/>
        <v>9.0085025046194506E-2</v>
      </c>
      <c r="N21" s="8"/>
    </row>
    <row r="22" spans="1:15" ht="19.5" customHeight="1" x14ac:dyDescent="0.25">
      <c r="A22" s="8"/>
      <c r="B22" s="70" t="s">
        <v>2</v>
      </c>
      <c r="C22" s="71"/>
      <c r="D22" s="39">
        <f t="shared" ref="D22:L22" si="6">SUM(D23:D24)</f>
        <v>0</v>
      </c>
      <c r="E22" s="39">
        <f t="shared" si="6"/>
        <v>3372744</v>
      </c>
      <c r="F22" s="39">
        <f t="shared" si="6"/>
        <v>0</v>
      </c>
      <c r="G22" s="39">
        <f t="shared" si="6"/>
        <v>155453.29999999999</v>
      </c>
      <c r="H22" s="39">
        <f t="shared" si="6"/>
        <v>0</v>
      </c>
      <c r="I22" s="39">
        <f>SUM(I23:I24)</f>
        <v>0</v>
      </c>
      <c r="J22" s="39">
        <f>SUM(J23:J24)</f>
        <v>0</v>
      </c>
      <c r="K22" s="39">
        <f>SUM(G22:J22)</f>
        <v>155453.29999999999</v>
      </c>
      <c r="L22" s="39">
        <f t="shared" si="6"/>
        <v>3217290.7</v>
      </c>
      <c r="M22" s="51">
        <f t="shared" si="5"/>
        <v>4.6091046340902241E-2</v>
      </c>
      <c r="N22" s="8"/>
    </row>
    <row r="23" spans="1:15" ht="19.5" customHeight="1" x14ac:dyDescent="0.25">
      <c r="A23" s="8"/>
      <c r="B23" s="14"/>
      <c r="C23" s="15" t="s">
        <v>14</v>
      </c>
      <c r="D23" s="17">
        <f>SUM(Base!D23)</f>
        <v>0</v>
      </c>
      <c r="E23" s="17">
        <f>SUM(Base!E23)</f>
        <v>2819917</v>
      </c>
      <c r="F23" s="33"/>
      <c r="G23" s="17">
        <f>SUM(Base!G23:I23)</f>
        <v>155453.29999999999</v>
      </c>
      <c r="H23" s="17">
        <f>SUM(Base!J23:L23)</f>
        <v>0</v>
      </c>
      <c r="I23" s="17">
        <f>SUM(Base!M23:O23)</f>
        <v>0</v>
      </c>
      <c r="J23" s="16">
        <f>SUM(Base!P23:R23)</f>
        <v>0</v>
      </c>
      <c r="K23" s="35">
        <f>SUM(G23+H23+I23+J23)</f>
        <v>155453.29999999999</v>
      </c>
      <c r="L23" s="16">
        <f>E23-K23</f>
        <v>2664463.7000000002</v>
      </c>
      <c r="M23" s="21">
        <f t="shared" si="5"/>
        <v>5.5126906217452497E-2</v>
      </c>
      <c r="N23" s="8"/>
    </row>
    <row r="24" spans="1:15" ht="19.5" customHeight="1" thickBot="1" x14ac:dyDescent="0.3">
      <c r="A24" s="8"/>
      <c r="B24" s="24"/>
      <c r="C24" s="25" t="s">
        <v>19</v>
      </c>
      <c r="D24" s="26">
        <f>SUM(Base!D24)</f>
        <v>0</v>
      </c>
      <c r="E24" s="17">
        <f>SUM(Base!E24)</f>
        <v>552827</v>
      </c>
      <c r="F24" s="34"/>
      <c r="G24" s="17">
        <f>SUM(Base!G24:I24)</f>
        <v>0</v>
      </c>
      <c r="H24" s="17">
        <f>SUM(Base!J24:L24)</f>
        <v>0</v>
      </c>
      <c r="I24" s="17">
        <f>SUM(Base!M24:O24)</f>
        <v>0</v>
      </c>
      <c r="J24" s="16">
        <f>SUM(Base!P24:R24)</f>
        <v>0</v>
      </c>
      <c r="K24" s="35">
        <f>SUM(G24+H24+I24+J24)</f>
        <v>0</v>
      </c>
      <c r="L24" s="16">
        <f>E24-K24</f>
        <v>552827</v>
      </c>
      <c r="M24" s="21">
        <f t="shared" si="5"/>
        <v>0</v>
      </c>
      <c r="N24" s="8"/>
    </row>
    <row r="25" spans="1:15" ht="26.25" customHeight="1" thickBot="1" x14ac:dyDescent="0.3">
      <c r="A25" s="8"/>
      <c r="B25" s="72" t="s">
        <v>8</v>
      </c>
      <c r="C25" s="73"/>
      <c r="D25" s="40">
        <f t="shared" ref="D25:L25" si="7">D22+D15+D8</f>
        <v>345459236</v>
      </c>
      <c r="E25" s="40">
        <f t="shared" si="7"/>
        <v>397021921</v>
      </c>
      <c r="F25" s="40">
        <f t="shared" si="7"/>
        <v>0</v>
      </c>
      <c r="G25" s="40">
        <f t="shared" si="7"/>
        <v>76308949.060000002</v>
      </c>
      <c r="H25" s="40">
        <f t="shared" si="7"/>
        <v>0</v>
      </c>
      <c r="I25" s="40">
        <f>I22+I15+I8</f>
        <v>0</v>
      </c>
      <c r="J25" s="40">
        <f>J22+J15+J8</f>
        <v>0</v>
      </c>
      <c r="K25" s="40">
        <f t="shared" si="7"/>
        <v>76308949.060000002</v>
      </c>
      <c r="L25" s="40">
        <f t="shared" si="7"/>
        <v>320712971.93999994</v>
      </c>
      <c r="M25" s="52">
        <f t="shared" si="5"/>
        <v>0.19220336466005866</v>
      </c>
      <c r="N25" s="8"/>
    </row>
    <row r="26" spans="1:15" ht="15.75" customHeight="1" x14ac:dyDescent="0.25">
      <c r="A26" s="8"/>
      <c r="B26" s="36" t="s">
        <v>63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7"/>
    </row>
    <row r="27" spans="1:15" ht="15.75" customHeight="1" x14ac:dyDescent="0.25">
      <c r="A27" s="8"/>
      <c r="B27" s="74" t="s">
        <v>64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8"/>
    </row>
    <row r="28" spans="1:15" ht="9" customHeight="1" x14ac:dyDescent="0.25">
      <c r="A28" s="8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10"/>
      <c r="N28" s="8"/>
    </row>
  </sheetData>
  <mergeCells count="10">
    <mergeCell ref="B15:C15"/>
    <mergeCell ref="B22:C22"/>
    <mergeCell ref="B25:C25"/>
    <mergeCell ref="B27:M27"/>
    <mergeCell ref="B2:M2"/>
    <mergeCell ref="B3:M3"/>
    <mergeCell ref="B4:M4"/>
    <mergeCell ref="B5:M5"/>
    <mergeCell ref="B7:C7"/>
    <mergeCell ref="B8:C8"/>
  </mergeCells>
  <printOptions horizontalCentered="1"/>
  <pageMargins left="0.23622047244094491" right="0.15748031496062992" top="0.59055118110236227" bottom="0.59055118110236227" header="0.31496062992125984" footer="0.27559055118110237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18"/>
  <sheetViews>
    <sheetView tabSelected="1" zoomScaleSheetLayoutView="80" workbookViewId="0">
      <selection activeCell="AF13" sqref="AF13"/>
    </sheetView>
  </sheetViews>
  <sheetFormatPr baseColWidth="10" defaultRowHeight="14.25" x14ac:dyDescent="0.25"/>
  <cols>
    <col min="1" max="1" width="1.7109375" style="1" customWidth="1"/>
    <col min="2" max="2" width="2.7109375" style="1" customWidth="1"/>
    <col min="3" max="3" width="46.28515625" style="1" customWidth="1"/>
    <col min="4" max="4" width="16.28515625" style="2" customWidth="1"/>
    <col min="5" max="5" width="14.140625" style="2" customWidth="1"/>
    <col min="6" max="10" width="14.140625" style="2" hidden="1" customWidth="1"/>
    <col min="11" max="11" width="14.140625" style="2" customWidth="1"/>
    <col min="12" max="13" width="16.42578125" style="2" customWidth="1"/>
    <col min="14" max="22" width="16.42578125" style="2" hidden="1" customWidth="1"/>
    <col min="23" max="25" width="16.42578125" style="2" customWidth="1"/>
    <col min="26" max="26" width="16.7109375" style="2" hidden="1" customWidth="1"/>
    <col min="27" max="27" width="13.7109375" style="2" hidden="1" customWidth="1"/>
    <col min="28" max="28" width="13.5703125" style="3" hidden="1" customWidth="1"/>
    <col min="29" max="29" width="1" style="1" customWidth="1"/>
    <col min="30" max="16384" width="11.42578125" style="1"/>
  </cols>
  <sheetData>
    <row r="1" spans="1:30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10"/>
      <c r="AC1" s="8"/>
    </row>
    <row r="2" spans="1:30" ht="15.75" x14ac:dyDescent="0.25">
      <c r="A2" s="8"/>
      <c r="B2" s="76" t="s">
        <v>92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8"/>
    </row>
    <row r="3" spans="1:30" ht="15.75" x14ac:dyDescent="0.25">
      <c r="A3" s="8"/>
      <c r="B3" s="76" t="s">
        <v>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8"/>
    </row>
    <row r="4" spans="1:30" ht="15.75" x14ac:dyDescent="0.25">
      <c r="A4" s="8"/>
      <c r="B4" s="76" t="s">
        <v>96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8"/>
    </row>
    <row r="5" spans="1:30" x14ac:dyDescent="0.25">
      <c r="A5" s="8"/>
      <c r="B5" s="77" t="s">
        <v>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8"/>
    </row>
    <row r="6" spans="1:30" s="5" customFormat="1" ht="3.75" customHeight="1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1"/>
    </row>
    <row r="7" spans="1:30" ht="90" customHeight="1" thickBot="1" x14ac:dyDescent="0.3">
      <c r="A7" s="8"/>
      <c r="B7" s="80" t="s">
        <v>28</v>
      </c>
      <c r="C7" s="81"/>
      <c r="D7" s="60" t="s">
        <v>3</v>
      </c>
      <c r="E7" s="60" t="s">
        <v>4</v>
      </c>
      <c r="F7" s="49" t="s">
        <v>6</v>
      </c>
      <c r="G7" s="49" t="s">
        <v>27</v>
      </c>
      <c r="H7" s="49" t="s">
        <v>53</v>
      </c>
      <c r="I7" s="49" t="s">
        <v>56</v>
      </c>
      <c r="J7" s="49" t="s">
        <v>62</v>
      </c>
      <c r="K7" s="60" t="s">
        <v>68</v>
      </c>
      <c r="L7" s="60" t="s">
        <v>69</v>
      </c>
      <c r="M7" s="60" t="s">
        <v>70</v>
      </c>
      <c r="N7" s="60" t="s">
        <v>71</v>
      </c>
      <c r="O7" s="60" t="s">
        <v>72</v>
      </c>
      <c r="P7" s="60" t="s">
        <v>73</v>
      </c>
      <c r="Q7" s="60" t="s">
        <v>74</v>
      </c>
      <c r="R7" s="60" t="s">
        <v>75</v>
      </c>
      <c r="S7" s="60" t="s">
        <v>76</v>
      </c>
      <c r="T7" s="60" t="s">
        <v>77</v>
      </c>
      <c r="U7" s="60" t="s">
        <v>78</v>
      </c>
      <c r="V7" s="60" t="s">
        <v>79</v>
      </c>
      <c r="W7" s="60" t="s">
        <v>97</v>
      </c>
      <c r="X7" s="60" t="s">
        <v>98</v>
      </c>
      <c r="Y7" s="61" t="s">
        <v>99</v>
      </c>
      <c r="Z7" s="49" t="s">
        <v>59</v>
      </c>
      <c r="AA7" s="49" t="s">
        <v>60</v>
      </c>
      <c r="AB7" s="50" t="s">
        <v>61</v>
      </c>
      <c r="AC7" s="8"/>
    </row>
    <row r="8" spans="1:30" ht="25.5" customHeight="1" x14ac:dyDescent="0.25">
      <c r="A8" s="8"/>
      <c r="B8" s="84" t="s">
        <v>0</v>
      </c>
      <c r="C8" s="85"/>
      <c r="D8" s="55">
        <f>'Ejecución x Fte.Fto.y Gene(m)'!D8</f>
        <v>175394723</v>
      </c>
      <c r="E8" s="55">
        <f>'Ejecución x Fte.Fto.y Gene(m)'!E8</f>
        <v>185716388</v>
      </c>
      <c r="F8" s="55">
        <f>'Ejecución x Fte.Fto.y Gene(m)'!F8</f>
        <v>0</v>
      </c>
      <c r="G8" s="55">
        <f>'Ejecución x Fte.Fto.y Gene(m)'!G8</f>
        <v>46491738.090000004</v>
      </c>
      <c r="H8" s="55">
        <f>'Ejecución x Fte.Fto.y Gene(m)'!H8</f>
        <v>0</v>
      </c>
      <c r="I8" s="55">
        <f>'Ejecución x Fte.Fto.y Gene(m)'!I8</f>
        <v>0</v>
      </c>
      <c r="J8" s="55">
        <f>SUM('Ejecución x Fte.Fto.y Gene(m)'!J8)</f>
        <v>0</v>
      </c>
      <c r="K8" s="55">
        <f>SUM(Base!G8)</f>
        <v>11468524.59</v>
      </c>
      <c r="L8" s="55">
        <f>SUM(Base!H8)</f>
        <v>14694116.069999998</v>
      </c>
      <c r="M8" s="55">
        <f>SUM(Base!I8)</f>
        <v>20329097.43</v>
      </c>
      <c r="N8" s="55">
        <f>SUM(Base!J8)</f>
        <v>0</v>
      </c>
      <c r="O8" s="55">
        <f>SUM(Base!K8)</f>
        <v>0</v>
      </c>
      <c r="P8" s="55">
        <f>SUM(Base!L8)</f>
        <v>0</v>
      </c>
      <c r="Q8" s="55">
        <f>SUM(Base!M8)</f>
        <v>0</v>
      </c>
      <c r="R8" s="55">
        <f>SUM(Base!N8)</f>
        <v>0</v>
      </c>
      <c r="S8" s="55">
        <f>SUM(Base!O8)</f>
        <v>0</v>
      </c>
      <c r="T8" s="55">
        <f>SUM(Base!P8)</f>
        <v>0</v>
      </c>
      <c r="U8" s="55">
        <f>SUM(Base!Q8)</f>
        <v>0</v>
      </c>
      <c r="V8" s="55">
        <f>SUM(Base!R8)</f>
        <v>0</v>
      </c>
      <c r="W8" s="55">
        <f>SUM(K8:V8)</f>
        <v>46491738.089999996</v>
      </c>
      <c r="X8" s="55">
        <f>SUM(E8-W8)</f>
        <v>139224649.91</v>
      </c>
      <c r="Y8" s="62">
        <f>SUM(W8/E8)</f>
        <v>0.25033729435875091</v>
      </c>
      <c r="Z8" s="55">
        <f>SUM('Ejecución x Fte.Fto.y Gene(m)'!Z8)</f>
        <v>46491738.090000004</v>
      </c>
      <c r="AA8" s="55">
        <f>(E8-Z8)</f>
        <v>139224649.91</v>
      </c>
      <c r="AB8" s="56">
        <f>+Z8/E8</f>
        <v>0.25033729435875096</v>
      </c>
      <c r="AC8" s="8"/>
    </row>
    <row r="9" spans="1:30" ht="25.5" customHeight="1" x14ac:dyDescent="0.25">
      <c r="A9" s="8"/>
      <c r="B9" s="84" t="s">
        <v>1</v>
      </c>
      <c r="C9" s="85"/>
      <c r="D9" s="55">
        <f>'Ejecución x Fte.Fto.y Gene(m)'!D15</f>
        <v>170064513</v>
      </c>
      <c r="E9" s="55">
        <f>'Ejecución x Fte.Fto.y Gene(m)'!E15</f>
        <v>207932789</v>
      </c>
      <c r="F9" s="55">
        <f>'Ejecución x Fte.Fto.y Gene(m)'!F15</f>
        <v>0</v>
      </c>
      <c r="G9" s="55">
        <f>'Ejecución x Fte.Fto.y Gene(m)'!G15</f>
        <v>29661757.670000002</v>
      </c>
      <c r="H9" s="55">
        <f>'Ejecución x Fte.Fto.y Gene(m)'!H15</f>
        <v>0</v>
      </c>
      <c r="I9" s="55">
        <f>'Ejecución x Fte.Fto.y Gene(m)'!I15</f>
        <v>0</v>
      </c>
      <c r="J9" s="55">
        <f>SUM('Ejecución x Fte.Fto.y Gene(m)'!J15)</f>
        <v>0</v>
      </c>
      <c r="K9" s="55">
        <f>SUM(Base!G15)</f>
        <v>5111655.3899999997</v>
      </c>
      <c r="L9" s="55">
        <f>SUM(Base!H15)</f>
        <v>11992250.67</v>
      </c>
      <c r="M9" s="55">
        <f>SUM(Base!I15)</f>
        <v>12557851.610000001</v>
      </c>
      <c r="N9" s="55">
        <f>SUM(Base!J15)</f>
        <v>0</v>
      </c>
      <c r="O9" s="55">
        <f>SUM(Base!K15)</f>
        <v>0</v>
      </c>
      <c r="P9" s="55">
        <f>SUM(Base!L15)</f>
        <v>0</v>
      </c>
      <c r="Q9" s="55">
        <f>SUM(Base!M15)</f>
        <v>0</v>
      </c>
      <c r="R9" s="55">
        <f>SUM(Base!N15)</f>
        <v>0</v>
      </c>
      <c r="S9" s="55">
        <f>SUM(Base!O15)</f>
        <v>0</v>
      </c>
      <c r="T9" s="55">
        <f>SUM(Base!P15)</f>
        <v>0</v>
      </c>
      <c r="U9" s="55">
        <f>SUM(Base!Q15)</f>
        <v>0</v>
      </c>
      <c r="V9" s="55">
        <f>SUM(Base!R15)</f>
        <v>0</v>
      </c>
      <c r="W9" s="55">
        <f t="shared" ref="W9:W10" si="0">SUM(K9:V9)</f>
        <v>29661757.670000002</v>
      </c>
      <c r="X9" s="55">
        <f t="shared" ref="X9:X10" si="1">SUM(E9-W9)</f>
        <v>178271031.32999998</v>
      </c>
      <c r="Y9" s="62">
        <f t="shared" ref="Y9" si="2">SUM(W9/E9)</f>
        <v>0.14265069887558715</v>
      </c>
      <c r="Z9" s="55">
        <f>SUM('Ejecución x Fte.Fto.y Gene(m)'!Z15)</f>
        <v>29661757.670000002</v>
      </c>
      <c r="AA9" s="55">
        <f t="shared" ref="AA9:AA10" si="3">(E9-Z9)</f>
        <v>178271031.32999998</v>
      </c>
      <c r="AB9" s="56">
        <f>+Z9/E9</f>
        <v>0.14265069887558715</v>
      </c>
      <c r="AC9" s="8"/>
    </row>
    <row r="10" spans="1:30" ht="25.5" customHeight="1" thickBot="1" x14ac:dyDescent="0.3">
      <c r="A10" s="8"/>
      <c r="B10" s="86" t="s">
        <v>2</v>
      </c>
      <c r="C10" s="87"/>
      <c r="D10" s="57">
        <f>'Ejecución x Fte.Fto.y Gene(m)'!D22</f>
        <v>0</v>
      </c>
      <c r="E10" s="57">
        <f>'Ejecución x Fte.Fto.y Gene(m)'!E22</f>
        <v>3372744</v>
      </c>
      <c r="F10" s="57">
        <f>'Ejecución x Fte.Fto.y Gene(m)'!F22</f>
        <v>0</v>
      </c>
      <c r="G10" s="57">
        <f>'Ejecución x Fte.Fto.y Gene(m)'!G22</f>
        <v>155453.29999999999</v>
      </c>
      <c r="H10" s="57">
        <f>'Ejecución x Fte.Fto.y Gene(m)'!H22</f>
        <v>0</v>
      </c>
      <c r="I10" s="57">
        <f>'Ejecución x Fte.Fto.y Gene(m)'!I22</f>
        <v>0</v>
      </c>
      <c r="J10" s="57">
        <f>SUM('Ejecución x Fte.Fto.y Gene(m)'!J22)</f>
        <v>0</v>
      </c>
      <c r="K10" s="57">
        <f>SUM(Base!G22)</f>
        <v>0</v>
      </c>
      <c r="L10" s="57">
        <f>SUM(Base!H22)</f>
        <v>0</v>
      </c>
      <c r="M10" s="57">
        <f>SUM(Base!I22)</f>
        <v>155453.29999999999</v>
      </c>
      <c r="N10" s="57">
        <f>SUM(Base!J22)</f>
        <v>0</v>
      </c>
      <c r="O10" s="57">
        <f>SUM(Base!K22)</f>
        <v>0</v>
      </c>
      <c r="P10" s="57">
        <f>SUM(Base!L22)</f>
        <v>0</v>
      </c>
      <c r="Q10" s="57">
        <f>SUM(Base!M22)</f>
        <v>0</v>
      </c>
      <c r="R10" s="57">
        <f>SUM(Base!N22)</f>
        <v>0</v>
      </c>
      <c r="S10" s="57">
        <f>SUM(Base!O22)</f>
        <v>0</v>
      </c>
      <c r="T10" s="57">
        <f>SUM(Base!P22)</f>
        <v>0</v>
      </c>
      <c r="U10" s="57">
        <f>SUM(Base!Q22)</f>
        <v>0</v>
      </c>
      <c r="V10" s="57">
        <f>SUM(Base!R22)</f>
        <v>0</v>
      </c>
      <c r="W10" s="55">
        <f t="shared" si="0"/>
        <v>155453.29999999999</v>
      </c>
      <c r="X10" s="55">
        <f t="shared" si="1"/>
        <v>3217290.7</v>
      </c>
      <c r="Y10" s="62">
        <v>0</v>
      </c>
      <c r="Z10" s="55">
        <f>SUM('Ejecución x Fte.Fto.y Gene(m)'!Z22)</f>
        <v>155453.29999999999</v>
      </c>
      <c r="AA10" s="55">
        <f t="shared" si="3"/>
        <v>3217290.7</v>
      </c>
      <c r="AB10" s="56">
        <f>+Z10/E10</f>
        <v>4.6091046340902241E-2</v>
      </c>
      <c r="AC10" s="8"/>
    </row>
    <row r="11" spans="1:30" ht="29.25" customHeight="1" thickBot="1" x14ac:dyDescent="0.3">
      <c r="A11" s="8"/>
      <c r="B11" s="72" t="s">
        <v>8</v>
      </c>
      <c r="C11" s="73"/>
      <c r="D11" s="40">
        <f t="shared" ref="D11:AA11" si="4">D10+D9+D8</f>
        <v>345459236</v>
      </c>
      <c r="E11" s="40">
        <f t="shared" si="4"/>
        <v>397021921</v>
      </c>
      <c r="F11" s="40">
        <f t="shared" si="4"/>
        <v>0</v>
      </c>
      <c r="G11" s="40">
        <f t="shared" si="4"/>
        <v>76308949.060000002</v>
      </c>
      <c r="H11" s="40">
        <f t="shared" si="4"/>
        <v>0</v>
      </c>
      <c r="I11" s="40">
        <f>I10+I9+I8</f>
        <v>0</v>
      </c>
      <c r="J11" s="40">
        <f>J10+J9+J8</f>
        <v>0</v>
      </c>
      <c r="K11" s="40">
        <f>SUM(K8:K10)</f>
        <v>16580179.98</v>
      </c>
      <c r="L11" s="40">
        <f t="shared" ref="L11:X11" si="5">SUM(L8:L10)</f>
        <v>26686366.739999998</v>
      </c>
      <c r="M11" s="40">
        <f t="shared" si="5"/>
        <v>33042402.34</v>
      </c>
      <c r="N11" s="40">
        <f t="shared" si="5"/>
        <v>0</v>
      </c>
      <c r="O11" s="40">
        <f t="shared" si="5"/>
        <v>0</v>
      </c>
      <c r="P11" s="40">
        <f t="shared" si="5"/>
        <v>0</v>
      </c>
      <c r="Q11" s="40">
        <f t="shared" si="5"/>
        <v>0</v>
      </c>
      <c r="R11" s="40">
        <f t="shared" si="5"/>
        <v>0</v>
      </c>
      <c r="S11" s="40">
        <f t="shared" si="5"/>
        <v>0</v>
      </c>
      <c r="T11" s="40">
        <f t="shared" si="5"/>
        <v>0</v>
      </c>
      <c r="U11" s="40">
        <f t="shared" si="5"/>
        <v>0</v>
      </c>
      <c r="V11" s="40">
        <f t="shared" si="5"/>
        <v>0</v>
      </c>
      <c r="W11" s="40">
        <f t="shared" si="5"/>
        <v>76308949.059999987</v>
      </c>
      <c r="X11" s="40">
        <f t="shared" si="5"/>
        <v>320712971.94</v>
      </c>
      <c r="Y11" s="64">
        <f>+(W11/E11)</f>
        <v>0.19220336466005863</v>
      </c>
      <c r="Z11" s="40">
        <f t="shared" si="4"/>
        <v>76308949.060000002</v>
      </c>
      <c r="AA11" s="40">
        <f t="shared" si="4"/>
        <v>320712971.93999994</v>
      </c>
      <c r="AB11" s="52">
        <f>+Z11/E11</f>
        <v>0.19220336466005866</v>
      </c>
      <c r="AC11" s="8"/>
    </row>
    <row r="12" spans="1:30" ht="15.75" customHeight="1" x14ac:dyDescent="0.25">
      <c r="A12" s="8"/>
      <c r="B12" s="36" t="s">
        <v>94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7"/>
    </row>
    <row r="13" spans="1:30" ht="15.75" customHeight="1" x14ac:dyDescent="0.25">
      <c r="A13" s="8"/>
      <c r="B13" s="74" t="s">
        <v>95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8"/>
    </row>
    <row r="14" spans="1:30" ht="9" customHeight="1" x14ac:dyDescent="0.25">
      <c r="A14" s="8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0"/>
      <c r="AC14" s="8"/>
    </row>
    <row r="18" spans="4:28" x14ac:dyDescent="0.25"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</sheetData>
  <mergeCells count="10">
    <mergeCell ref="B9:C9"/>
    <mergeCell ref="B10:C10"/>
    <mergeCell ref="B11:C11"/>
    <mergeCell ref="B13:AB13"/>
    <mergeCell ref="B2:AB2"/>
    <mergeCell ref="B3:AB3"/>
    <mergeCell ref="B4:AB4"/>
    <mergeCell ref="B5:AB5"/>
    <mergeCell ref="B7:C7"/>
    <mergeCell ref="B8:C8"/>
  </mergeCells>
  <printOptions horizontalCentered="1"/>
  <pageMargins left="0.23622047244094491" right="0.23622047244094491" top="1.48" bottom="1.4566929133858268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18"/>
  <sheetViews>
    <sheetView zoomScaleSheetLayoutView="80" workbookViewId="0">
      <selection activeCell="M7" sqref="M7"/>
    </sheetView>
  </sheetViews>
  <sheetFormatPr baseColWidth="10" defaultRowHeight="14.25" x14ac:dyDescent="0.25"/>
  <cols>
    <col min="1" max="1" width="1.7109375" style="1" customWidth="1"/>
    <col min="2" max="2" width="2.7109375" style="1" customWidth="1"/>
    <col min="3" max="3" width="46.28515625" style="1" customWidth="1"/>
    <col min="4" max="4" width="16.28515625" style="2" customWidth="1"/>
    <col min="5" max="5" width="16" style="2" customWidth="1"/>
    <col min="6" max="6" width="4.5703125" style="2" hidden="1" customWidth="1"/>
    <col min="7" max="7" width="16.5703125" style="2" customWidth="1"/>
    <col min="8" max="9" width="16.7109375" style="2" customWidth="1"/>
    <col min="10" max="10" width="16.42578125" style="2" customWidth="1"/>
    <col min="11" max="11" width="16.7109375" style="2" customWidth="1"/>
    <col min="12" max="12" width="13.7109375" style="2" customWidth="1"/>
    <col min="13" max="13" width="13.5703125" style="3" customWidth="1"/>
    <col min="14" max="14" width="1" style="1" customWidth="1"/>
    <col min="15" max="16384" width="11.42578125" style="1"/>
  </cols>
  <sheetData>
    <row r="1" spans="1:15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10"/>
      <c r="N1" s="8"/>
    </row>
    <row r="2" spans="1:15" ht="15.75" x14ac:dyDescent="0.25">
      <c r="A2" s="8"/>
      <c r="B2" s="76" t="s">
        <v>51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8"/>
    </row>
    <row r="3" spans="1:15" ht="15.75" x14ac:dyDescent="0.25">
      <c r="A3" s="8"/>
      <c r="B3" s="76" t="s">
        <v>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8"/>
    </row>
    <row r="4" spans="1:15" ht="15.75" x14ac:dyDescent="0.25">
      <c r="A4" s="8"/>
      <c r="B4" s="76" t="s">
        <v>58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"/>
    </row>
    <row r="5" spans="1:15" x14ac:dyDescent="0.25">
      <c r="A5" s="8"/>
      <c r="B5" s="77" t="s">
        <v>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8"/>
    </row>
    <row r="6" spans="1:15" s="5" customFormat="1" ht="3.75" customHeight="1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1"/>
    </row>
    <row r="7" spans="1:15" ht="90" customHeight="1" thickBot="1" x14ac:dyDescent="0.3">
      <c r="A7" s="8"/>
      <c r="B7" s="82" t="s">
        <v>28</v>
      </c>
      <c r="C7" s="83"/>
      <c r="D7" s="49" t="s">
        <v>3</v>
      </c>
      <c r="E7" s="49" t="s">
        <v>4</v>
      </c>
      <c r="F7" s="49" t="s">
        <v>6</v>
      </c>
      <c r="G7" s="49" t="s">
        <v>27</v>
      </c>
      <c r="H7" s="49" t="s">
        <v>53</v>
      </c>
      <c r="I7" s="49" t="s">
        <v>56</v>
      </c>
      <c r="J7" s="49" t="s">
        <v>62</v>
      </c>
      <c r="K7" s="49" t="s">
        <v>59</v>
      </c>
      <c r="L7" s="49" t="s">
        <v>60</v>
      </c>
      <c r="M7" s="50" t="s">
        <v>61</v>
      </c>
      <c r="N7" s="8"/>
    </row>
    <row r="8" spans="1:15" ht="25.5" customHeight="1" x14ac:dyDescent="0.25">
      <c r="A8" s="8"/>
      <c r="B8" s="84" t="s">
        <v>0</v>
      </c>
      <c r="C8" s="85"/>
      <c r="D8" s="55">
        <f>'Ejecución x Fte.Fto.y Gene(m)'!D8</f>
        <v>175394723</v>
      </c>
      <c r="E8" s="55">
        <f>'Ejecución x Fte.Fto.y Gene(m)'!E8</f>
        <v>185716388</v>
      </c>
      <c r="F8" s="55">
        <f>'Ejecución x Fte.Fto.y Gene(m)'!F8</f>
        <v>0</v>
      </c>
      <c r="G8" s="55">
        <f>'Ejecución x Fte.Fto.y Gene(m)'!G8</f>
        <v>46491738.090000004</v>
      </c>
      <c r="H8" s="55">
        <f>'Ejecución x Fte.Fto.y Gene(m)'!H8</f>
        <v>0</v>
      </c>
      <c r="I8" s="55">
        <f>'Ejecución x Fte.Fto.y Gene(m)'!I8</f>
        <v>0</v>
      </c>
      <c r="J8" s="55">
        <f>SUM('Ejecución x Fte.Fto.y Gene(m)'!J8)</f>
        <v>0</v>
      </c>
      <c r="K8" s="55">
        <f>SUM('Ejecución x Fte.Fto.y Gene(m)'!Z8)</f>
        <v>46491738.090000004</v>
      </c>
      <c r="L8" s="55">
        <f>(E8-K8)</f>
        <v>139224649.91</v>
      </c>
      <c r="M8" s="56">
        <f>+K8/E8</f>
        <v>0.25033729435875096</v>
      </c>
      <c r="N8" s="8"/>
    </row>
    <row r="9" spans="1:15" ht="25.5" customHeight="1" x14ac:dyDescent="0.25">
      <c r="A9" s="8"/>
      <c r="B9" s="84" t="s">
        <v>1</v>
      </c>
      <c r="C9" s="85"/>
      <c r="D9" s="55">
        <f>'Ejecución x Fte.Fto.y Gene(m)'!D15</f>
        <v>170064513</v>
      </c>
      <c r="E9" s="55">
        <f>'Ejecución x Fte.Fto.y Gene(m)'!E15</f>
        <v>207932789</v>
      </c>
      <c r="F9" s="55">
        <f>'Ejecución x Fte.Fto.y Gene(m)'!F15</f>
        <v>0</v>
      </c>
      <c r="G9" s="55">
        <f>'Ejecución x Fte.Fto.y Gene(m)'!G15</f>
        <v>29661757.670000002</v>
      </c>
      <c r="H9" s="55">
        <f>'Ejecución x Fte.Fto.y Gene(m)'!H15</f>
        <v>0</v>
      </c>
      <c r="I9" s="55">
        <f>'Ejecución x Fte.Fto.y Gene(m)'!I15</f>
        <v>0</v>
      </c>
      <c r="J9" s="55">
        <f>SUM('Ejecución x Fte.Fto.y Gene(m)'!J15)</f>
        <v>0</v>
      </c>
      <c r="K9" s="55">
        <f>SUM('Ejecución x Fte.Fto.y Gene(m)'!Z15)</f>
        <v>29661757.670000002</v>
      </c>
      <c r="L9" s="55">
        <f t="shared" ref="L9:L10" si="0">(E9-K9)</f>
        <v>178271031.32999998</v>
      </c>
      <c r="M9" s="56">
        <f>+K9/E9</f>
        <v>0.14265069887558715</v>
      </c>
      <c r="N9" s="8"/>
    </row>
    <row r="10" spans="1:15" ht="25.5" customHeight="1" thickBot="1" x14ac:dyDescent="0.3">
      <c r="A10" s="8"/>
      <c r="B10" s="86" t="s">
        <v>2</v>
      </c>
      <c r="C10" s="87"/>
      <c r="D10" s="57">
        <f>'Ejecución x Fte.Fto.y Gene(m)'!D22</f>
        <v>0</v>
      </c>
      <c r="E10" s="57">
        <f>'Ejecución x Fte.Fto.y Gene(m)'!E22</f>
        <v>3372744</v>
      </c>
      <c r="F10" s="57">
        <f>'Ejecución x Fte.Fto.y Gene(m)'!F22</f>
        <v>0</v>
      </c>
      <c r="G10" s="57">
        <f>'Ejecución x Fte.Fto.y Gene(m)'!G22</f>
        <v>155453.29999999999</v>
      </c>
      <c r="H10" s="57">
        <f>'Ejecución x Fte.Fto.y Gene(m)'!H22</f>
        <v>0</v>
      </c>
      <c r="I10" s="57">
        <f>'Ejecución x Fte.Fto.y Gene(m)'!I22</f>
        <v>0</v>
      </c>
      <c r="J10" s="57">
        <f>SUM('Ejecución x Fte.Fto.y Gene(m)'!J22)</f>
        <v>0</v>
      </c>
      <c r="K10" s="55">
        <f>SUM('Ejecución x Fte.Fto.y Gene(m)'!Z22)</f>
        <v>155453.29999999999</v>
      </c>
      <c r="L10" s="55">
        <f t="shared" si="0"/>
        <v>3217290.7</v>
      </c>
      <c r="M10" s="56">
        <f>+K10/E10</f>
        <v>4.6091046340902241E-2</v>
      </c>
      <c r="N10" s="8"/>
    </row>
    <row r="11" spans="1:15" ht="29.25" customHeight="1" thickBot="1" x14ac:dyDescent="0.3">
      <c r="A11" s="8"/>
      <c r="B11" s="72" t="s">
        <v>8</v>
      </c>
      <c r="C11" s="73"/>
      <c r="D11" s="40">
        <f t="shared" ref="D11:L11" si="1">D10+D9+D8</f>
        <v>345459236</v>
      </c>
      <c r="E11" s="40">
        <f t="shared" si="1"/>
        <v>397021921</v>
      </c>
      <c r="F11" s="40">
        <f t="shared" si="1"/>
        <v>0</v>
      </c>
      <c r="G11" s="40">
        <f t="shared" si="1"/>
        <v>76308949.060000002</v>
      </c>
      <c r="H11" s="40">
        <f t="shared" si="1"/>
        <v>0</v>
      </c>
      <c r="I11" s="40">
        <f>I10+I9+I8</f>
        <v>0</v>
      </c>
      <c r="J11" s="40">
        <f>J10+J9+J8</f>
        <v>0</v>
      </c>
      <c r="K11" s="40">
        <f t="shared" si="1"/>
        <v>76308949.060000002</v>
      </c>
      <c r="L11" s="40">
        <f t="shared" si="1"/>
        <v>320712971.93999994</v>
      </c>
      <c r="M11" s="52">
        <f>+K11/E11</f>
        <v>0.19220336466005866</v>
      </c>
      <c r="N11" s="8"/>
    </row>
    <row r="12" spans="1:15" ht="15.75" customHeight="1" x14ac:dyDescent="0.25">
      <c r="A12" s="8"/>
      <c r="B12" s="36" t="s">
        <v>63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7"/>
    </row>
    <row r="13" spans="1:15" ht="15.75" customHeight="1" x14ac:dyDescent="0.25">
      <c r="A13" s="8"/>
      <c r="B13" s="74" t="s">
        <v>64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8"/>
    </row>
    <row r="14" spans="1:15" ht="9" customHeight="1" x14ac:dyDescent="0.25">
      <c r="A14" s="8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10"/>
      <c r="N14" s="8"/>
    </row>
    <row r="18" spans="4:13" x14ac:dyDescent="0.25">
      <c r="D18" s="58"/>
      <c r="E18" s="58"/>
      <c r="F18" s="58"/>
      <c r="G18" s="58"/>
      <c r="H18" s="58"/>
      <c r="I18" s="58"/>
      <c r="J18" s="58"/>
      <c r="K18" s="58"/>
      <c r="L18" s="58"/>
      <c r="M18" s="58"/>
    </row>
  </sheetData>
  <mergeCells count="10">
    <mergeCell ref="B2:M2"/>
    <mergeCell ref="B3:M3"/>
    <mergeCell ref="B4:M4"/>
    <mergeCell ref="B5:M5"/>
    <mergeCell ref="B7:C7"/>
    <mergeCell ref="B8:C8"/>
    <mergeCell ref="B9:C9"/>
    <mergeCell ref="B10:C10"/>
    <mergeCell ref="B11:C11"/>
    <mergeCell ref="B13:M13"/>
  </mergeCells>
  <phoneticPr fontId="0" type="noConversion"/>
  <printOptions horizontalCentered="1"/>
  <pageMargins left="0.23622047244094491" right="0.23622047244094491" top="1.48" bottom="1.4566929133858268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0"/>
  <sheetViews>
    <sheetView topLeftCell="A7" zoomScaleSheetLayoutView="80" workbookViewId="0">
      <selection activeCell="AG9" sqref="AG9"/>
    </sheetView>
  </sheetViews>
  <sheetFormatPr baseColWidth="10" defaultRowHeight="14.25" x14ac:dyDescent="0.25"/>
  <cols>
    <col min="1" max="1" width="1.7109375" style="1" customWidth="1"/>
    <col min="2" max="2" width="2.7109375" style="1" customWidth="1"/>
    <col min="3" max="3" width="46.28515625" style="1" customWidth="1"/>
    <col min="4" max="4" width="16.28515625" style="2" customWidth="1"/>
    <col min="5" max="5" width="16" style="2" customWidth="1"/>
    <col min="6" max="6" width="4.5703125" style="2" hidden="1" customWidth="1"/>
    <col min="7" max="10" width="16.7109375" style="2" hidden="1" customWidth="1"/>
    <col min="11" max="13" width="16.7109375" style="2" customWidth="1"/>
    <col min="14" max="22" width="16.7109375" style="2" hidden="1" customWidth="1"/>
    <col min="23" max="25" width="16.7109375" style="2" customWidth="1"/>
    <col min="26" max="26" width="16.7109375" style="2" hidden="1" customWidth="1"/>
    <col min="27" max="27" width="14.140625" style="2" hidden="1" customWidth="1"/>
    <col min="28" max="28" width="14.5703125" style="3" hidden="1" customWidth="1"/>
    <col min="29" max="29" width="1" style="1" customWidth="1"/>
    <col min="30" max="16384" width="11.42578125" style="1"/>
  </cols>
  <sheetData>
    <row r="1" spans="1:29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10"/>
      <c r="AC1" s="8"/>
    </row>
    <row r="2" spans="1:29" ht="15.75" x14ac:dyDescent="0.25">
      <c r="A2" s="8"/>
      <c r="B2" s="76" t="s">
        <v>92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8"/>
    </row>
    <row r="3" spans="1:29" ht="15.75" x14ac:dyDescent="0.25">
      <c r="A3" s="8"/>
      <c r="B3" s="76" t="s">
        <v>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8"/>
    </row>
    <row r="4" spans="1:29" ht="15.75" x14ac:dyDescent="0.25">
      <c r="A4" s="8"/>
      <c r="B4" s="76" t="s">
        <v>96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8"/>
    </row>
    <row r="5" spans="1:29" x14ac:dyDescent="0.25">
      <c r="A5" s="8"/>
      <c r="B5" s="77" t="s">
        <v>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8"/>
    </row>
    <row r="6" spans="1:29" ht="15" x14ac:dyDescent="0.25">
      <c r="A6" s="8"/>
      <c r="B6" s="23" t="s">
        <v>31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8"/>
    </row>
    <row r="7" spans="1:29" s="5" customFormat="1" ht="3.75" customHeight="1" thickBot="1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1"/>
    </row>
    <row r="8" spans="1:29" ht="92.25" customHeight="1" thickBot="1" x14ac:dyDescent="0.3">
      <c r="A8" s="8"/>
      <c r="B8" s="80" t="s">
        <v>21</v>
      </c>
      <c r="C8" s="81"/>
      <c r="D8" s="60" t="s">
        <v>3</v>
      </c>
      <c r="E8" s="60" t="s">
        <v>4</v>
      </c>
      <c r="F8" s="49" t="s">
        <v>6</v>
      </c>
      <c r="G8" s="49" t="s">
        <v>11</v>
      </c>
      <c r="H8" s="49" t="s">
        <v>53</v>
      </c>
      <c r="I8" s="49" t="s">
        <v>55</v>
      </c>
      <c r="J8" s="49" t="s">
        <v>62</v>
      </c>
      <c r="K8" s="60" t="s">
        <v>68</v>
      </c>
      <c r="L8" s="60" t="s">
        <v>69</v>
      </c>
      <c r="M8" s="60" t="s">
        <v>70</v>
      </c>
      <c r="N8" s="60" t="s">
        <v>71</v>
      </c>
      <c r="O8" s="60" t="s">
        <v>72</v>
      </c>
      <c r="P8" s="60" t="s">
        <v>73</v>
      </c>
      <c r="Q8" s="60" t="s">
        <v>74</v>
      </c>
      <c r="R8" s="60" t="s">
        <v>75</v>
      </c>
      <c r="S8" s="60" t="s">
        <v>76</v>
      </c>
      <c r="T8" s="60" t="s">
        <v>77</v>
      </c>
      <c r="U8" s="60" t="s">
        <v>78</v>
      </c>
      <c r="V8" s="60" t="s">
        <v>79</v>
      </c>
      <c r="W8" s="60" t="s">
        <v>97</v>
      </c>
      <c r="X8" s="60" t="s">
        <v>98</v>
      </c>
      <c r="Y8" s="61" t="s">
        <v>99</v>
      </c>
      <c r="Z8" s="49" t="s">
        <v>59</v>
      </c>
      <c r="AA8" s="49" t="s">
        <v>60</v>
      </c>
      <c r="AB8" s="50" t="s">
        <v>61</v>
      </c>
      <c r="AC8" s="8"/>
    </row>
    <row r="9" spans="1:29" ht="24.75" customHeight="1" x14ac:dyDescent="0.25">
      <c r="A9" s="8"/>
      <c r="B9" s="70" t="s">
        <v>9</v>
      </c>
      <c r="C9" s="71"/>
      <c r="D9" s="39">
        <f t="shared" ref="D9:Z9" si="0">SUM(D10:D14)</f>
        <v>260741396</v>
      </c>
      <c r="E9" s="39">
        <f t="shared" si="0"/>
        <v>297636258</v>
      </c>
      <c r="F9" s="39">
        <f t="shared" si="0"/>
        <v>0</v>
      </c>
      <c r="G9" s="39">
        <f t="shared" si="0"/>
        <v>68868252.719999999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>SUM(K10:K14)</f>
        <v>16434779.979999999</v>
      </c>
      <c r="L9" s="39">
        <f t="shared" ref="L9:V9" si="1">SUM(L10:L14)</f>
        <v>23169864.73</v>
      </c>
      <c r="M9" s="39">
        <f t="shared" si="1"/>
        <v>29263608.009999998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0</v>
      </c>
      <c r="S9" s="39">
        <f t="shared" si="1"/>
        <v>0</v>
      </c>
      <c r="T9" s="39">
        <f t="shared" si="1"/>
        <v>0</v>
      </c>
      <c r="U9" s="39">
        <f t="shared" si="1"/>
        <v>0</v>
      </c>
      <c r="V9" s="39">
        <f t="shared" si="1"/>
        <v>0</v>
      </c>
      <c r="W9" s="39">
        <f>SUM(W10:W14)</f>
        <v>68868252.719999999</v>
      </c>
      <c r="X9" s="39">
        <f>SUM(X10:X14)</f>
        <v>228768005.28000003</v>
      </c>
      <c r="Y9" s="66">
        <f>W9/E9</f>
        <v>0.23138394892735145</v>
      </c>
      <c r="Z9" s="39">
        <f t="shared" si="0"/>
        <v>68868252.719999999</v>
      </c>
      <c r="AA9" s="39">
        <f>SUM(AA10:AA14)</f>
        <v>228768005.27999997</v>
      </c>
      <c r="AB9" s="51">
        <f t="shared" ref="AB9:AB15" si="2">+Z9/E9</f>
        <v>0.23138394892735145</v>
      </c>
      <c r="AC9" s="8"/>
    </row>
    <row r="10" spans="1:29" ht="24.75" customHeight="1" x14ac:dyDescent="0.25">
      <c r="A10" s="8"/>
      <c r="B10" s="14"/>
      <c r="C10" s="15" t="s">
        <v>12</v>
      </c>
      <c r="D10" s="19">
        <f>'Ejecución x Fte.Fto.y Gene(m)'!D9+'Ejecución x Fte.Fto.y Gene(m)'!D16</f>
        <v>30200000</v>
      </c>
      <c r="E10" s="19">
        <f>'Ejecución x Fte.Fto.y Gene(m)'!E9+'Ejecución x Fte.Fto.y Gene(m)'!E16</f>
        <v>30200000</v>
      </c>
      <c r="F10" s="19">
        <f>'Ejecución x Fte.Fto.y Gene(m)'!F9+'Ejecución x Fte.Fto.y Gene(m)'!F16</f>
        <v>0</v>
      </c>
      <c r="G10" s="19">
        <f>'Ejecución x Fte.Fto.y Gene(m)'!G9+'Ejecución x Fte.Fto.y Gene(m)'!G16</f>
        <v>7706597.2400000002</v>
      </c>
      <c r="H10" s="19">
        <f>'Ejecución x Fte.Fto.y Gene(m)'!H9+'Ejecución x Fte.Fto.y Gene(m)'!H16</f>
        <v>0</v>
      </c>
      <c r="I10" s="19">
        <f>'Ejecución x Fte.Fto.y Gene(m)'!I9+'Ejecución x Fte.Fto.y Gene(m)'!I16</f>
        <v>0</v>
      </c>
      <c r="J10" s="19">
        <f>'Ejecución x Fte.Fto.y Gene(m)'!J9+'Ejecución x Fte.Fto.y Gene(m)'!J16</f>
        <v>0</v>
      </c>
      <c r="K10" s="19">
        <f>SUM(Base!G9)</f>
        <v>2860230.47</v>
      </c>
      <c r="L10" s="19">
        <f>SUM(Base!H9)</f>
        <v>2347830.4</v>
      </c>
      <c r="M10" s="19">
        <f>SUM(Base!I9)</f>
        <v>2498536.37</v>
      </c>
      <c r="N10" s="19">
        <f>SUM(Base!J9)</f>
        <v>0</v>
      </c>
      <c r="O10" s="19">
        <f>SUM(Base!K9)</f>
        <v>0</v>
      </c>
      <c r="P10" s="19">
        <f>SUM(Base!L9)</f>
        <v>0</v>
      </c>
      <c r="Q10" s="19">
        <f>SUM(Base!M9)</f>
        <v>0</v>
      </c>
      <c r="R10" s="19">
        <f>SUM(Base!N9)</f>
        <v>0</v>
      </c>
      <c r="S10" s="19">
        <f>SUM(Base!O9)</f>
        <v>0</v>
      </c>
      <c r="T10" s="19">
        <f>SUM(Base!P9)</f>
        <v>0</v>
      </c>
      <c r="U10" s="19">
        <f>SUM(Base!Q9)</f>
        <v>0</v>
      </c>
      <c r="V10" s="19">
        <f>SUM(Base!R9)</f>
        <v>0</v>
      </c>
      <c r="W10" s="19">
        <f>SUM(K10:V10)</f>
        <v>7706597.2400000002</v>
      </c>
      <c r="X10" s="19">
        <f>(E10-W10)</f>
        <v>22493402.759999998</v>
      </c>
      <c r="Y10" s="65">
        <f>W10/E10</f>
        <v>0.25518533907284768</v>
      </c>
      <c r="Z10" s="19">
        <f>'Ejecución x Fte.Fto.y Gene(m)'!Z9+'Ejecución x Fte.Fto.y Gene(m)'!Z16</f>
        <v>7706597.2400000002</v>
      </c>
      <c r="AA10" s="19">
        <f>'Ejecución x Fte.Fto.y Gene(m)'!AA9+'Ejecución x Fte.Fto.y Gene(m)'!AA16</f>
        <v>22493402.759999998</v>
      </c>
      <c r="AB10" s="22">
        <f>+Z10/E10</f>
        <v>0.25518533907284768</v>
      </c>
      <c r="AC10" s="8"/>
    </row>
    <row r="11" spans="1:29" ht="24.75" customHeight="1" x14ac:dyDescent="0.25">
      <c r="A11" s="8"/>
      <c r="B11" s="14"/>
      <c r="C11" s="15" t="s">
        <v>13</v>
      </c>
      <c r="D11" s="19">
        <f>'Ejecución x Fte.Fto.y Gene(m)'!D10+'Ejecución x Fte.Fto.y Gene(m)'!D17</f>
        <v>7500000</v>
      </c>
      <c r="E11" s="19">
        <f>'Ejecución x Fte.Fto.y Gene(m)'!E10+'Ejecución x Fte.Fto.y Gene(m)'!E17</f>
        <v>7638960</v>
      </c>
      <c r="F11" s="19">
        <f>'Ejecución x Fte.Fto.y Gene(m)'!F10+'Ejecución x Fte.Fto.y Gene(m)'!F17</f>
        <v>0</v>
      </c>
      <c r="G11" s="19">
        <f>'Ejecución x Fte.Fto.y Gene(m)'!G10+'Ejecución x Fte.Fto.y Gene(m)'!G17</f>
        <v>1733352.9600000002</v>
      </c>
      <c r="H11" s="19">
        <f>'Ejecución x Fte.Fto.y Gene(m)'!H10+'Ejecución x Fte.Fto.y Gene(m)'!H17</f>
        <v>0</v>
      </c>
      <c r="I11" s="19">
        <f>'Ejecución x Fte.Fto.y Gene(m)'!I10+'Ejecución x Fte.Fto.y Gene(m)'!I17</f>
        <v>0</v>
      </c>
      <c r="J11" s="19">
        <f>'Ejecución x Fte.Fto.y Gene(m)'!J10+'Ejecución x Fte.Fto.y Gene(m)'!J17</f>
        <v>0</v>
      </c>
      <c r="K11" s="19">
        <f>SUM(Base!G10)</f>
        <v>692347.64</v>
      </c>
      <c r="L11" s="19">
        <f>SUM(Base!H10)</f>
        <v>525113.02</v>
      </c>
      <c r="M11" s="19">
        <f>SUM(Base!I10)</f>
        <v>515892.3</v>
      </c>
      <c r="N11" s="19">
        <f>SUM(Base!J10)</f>
        <v>0</v>
      </c>
      <c r="O11" s="19">
        <f>SUM(Base!K10)</f>
        <v>0</v>
      </c>
      <c r="P11" s="19">
        <f>SUM(Base!L10)</f>
        <v>0</v>
      </c>
      <c r="Q11" s="19">
        <f>SUM(Base!M10)</f>
        <v>0</v>
      </c>
      <c r="R11" s="19">
        <f>SUM(Base!N10)</f>
        <v>0</v>
      </c>
      <c r="S11" s="19">
        <f>SUM(Base!O10)</f>
        <v>0</v>
      </c>
      <c r="T11" s="19">
        <f>SUM(Base!P10)</f>
        <v>0</v>
      </c>
      <c r="U11" s="19">
        <f>SUM(Base!Q10)</f>
        <v>0</v>
      </c>
      <c r="V11" s="19">
        <f>SUM(Base!R10)</f>
        <v>0</v>
      </c>
      <c r="W11" s="19">
        <f t="shared" ref="W11:W16" si="3">SUM(K11:V11)</f>
        <v>1733352.9600000002</v>
      </c>
      <c r="X11" s="19">
        <f t="shared" ref="X11:X16" si="4">(E11-W11)</f>
        <v>5905607.04</v>
      </c>
      <c r="Y11" s="65">
        <f t="shared" ref="Y11:Y16" si="5">W11/E11</f>
        <v>0.22690954789657233</v>
      </c>
      <c r="Z11" s="19">
        <f>'Ejecución x Fte.Fto.y Gene(m)'!Z10+'Ejecución x Fte.Fto.y Gene(m)'!Z17</f>
        <v>1733352.9600000002</v>
      </c>
      <c r="AA11" s="19">
        <f>'Ejecución x Fte.Fto.y Gene(m)'!AA10+'Ejecución x Fte.Fto.y Gene(m)'!AA17</f>
        <v>5905607.04</v>
      </c>
      <c r="AB11" s="22">
        <f>+Z11/E11</f>
        <v>0.22690954789657233</v>
      </c>
      <c r="AC11" s="8"/>
    </row>
    <row r="12" spans="1:29" ht="24.75" customHeight="1" x14ac:dyDescent="0.25">
      <c r="A12" s="8"/>
      <c r="B12" s="14"/>
      <c r="C12" s="15" t="s">
        <v>14</v>
      </c>
      <c r="D12" s="19">
        <f>'Ejecución x Fte.Fto.y Gene(m)'!D11+'Ejecución x Fte.Fto.y Gene(m)'!D18+'Ejecución x Fte.Fto.y Gene(m)'!D23</f>
        <v>212050396</v>
      </c>
      <c r="E12" s="19">
        <f>'Ejecución x Fte.Fto.y Gene(m)'!E11+'Ejecución x Fte.Fto.y Gene(m)'!E18+'Ejecución x Fte.Fto.y Gene(m)'!E23</f>
        <v>247434899</v>
      </c>
      <c r="F12" s="19">
        <f>'Ejecución x Fte.Fto.y Gene(m)'!F11+'Ejecución x Fte.Fto.y Gene(m)'!F18+'Ejecución x Fte.Fto.y Gene(m)'!F23</f>
        <v>0</v>
      </c>
      <c r="G12" s="19">
        <f>'Ejecución x Fte.Fto.y Gene(m)'!G11+'Ejecución x Fte.Fto.y Gene(m)'!G18+'Ejecución x Fte.Fto.y Gene(m)'!G23</f>
        <v>59296134.509999998</v>
      </c>
      <c r="H12" s="19">
        <f>'Ejecución x Fte.Fto.y Gene(m)'!H11+'Ejecución x Fte.Fto.y Gene(m)'!H18+'Ejecución x Fte.Fto.y Gene(m)'!H23</f>
        <v>0</v>
      </c>
      <c r="I12" s="19">
        <f>'Ejecución x Fte.Fto.y Gene(m)'!I11+'Ejecución x Fte.Fto.y Gene(m)'!I18+'Ejecución x Fte.Fto.y Gene(m)'!I23</f>
        <v>0</v>
      </c>
      <c r="J12" s="19">
        <f>'Ejecución x Fte.Fto.y Gene(m)'!J11+'Ejecución x Fte.Fto.y Gene(m)'!J18+'Ejecución x Fte.Fto.y Gene(m)'!J23</f>
        <v>0</v>
      </c>
      <c r="K12" s="19">
        <f>SUM(Base!G11,Base!G18,Base!G23)</f>
        <v>12878936.27</v>
      </c>
      <c r="L12" s="19">
        <f>SUM(Base!H11,Base!H18,Base!H23)</f>
        <v>20283769.689999998</v>
      </c>
      <c r="M12" s="19">
        <f>SUM(Base!I11,Base!I18,Base!I23)</f>
        <v>26133428.550000001</v>
      </c>
      <c r="N12" s="19">
        <f>SUM(Base!J11,Base!J18,Base!J23)</f>
        <v>0</v>
      </c>
      <c r="O12" s="19">
        <f>SUM(Base!K11,Base!K18,Base!K23)</f>
        <v>0</v>
      </c>
      <c r="P12" s="19">
        <f>SUM(Base!L11,Base!L18,Base!L23)</f>
        <v>0</v>
      </c>
      <c r="Q12" s="19">
        <f>SUM(Base!M11,Base!M18,Base!M23)</f>
        <v>0</v>
      </c>
      <c r="R12" s="19">
        <f>SUM(Base!N11,Base!N18,Base!N23)</f>
        <v>0</v>
      </c>
      <c r="S12" s="19">
        <f>SUM(Base!O11,Base!O18,Base!O23)</f>
        <v>0</v>
      </c>
      <c r="T12" s="19">
        <f>SUM(Base!P11,Base!P18,Base!P23)</f>
        <v>0</v>
      </c>
      <c r="U12" s="19">
        <f>SUM(Base!Q11,Base!Q18,Base!Q23)</f>
        <v>0</v>
      </c>
      <c r="V12" s="19">
        <f>SUM(Base!R11,Base!R18,Base!R23)</f>
        <v>0</v>
      </c>
      <c r="W12" s="19">
        <f t="shared" si="3"/>
        <v>59296134.509999998</v>
      </c>
      <c r="X12" s="19">
        <f t="shared" si="4"/>
        <v>188138764.49000001</v>
      </c>
      <c r="Y12" s="65">
        <f t="shared" si="5"/>
        <v>0.23964337589258175</v>
      </c>
      <c r="Z12" s="19">
        <f>'Ejecución x Fte.Fto.y Gene(m)'!Z11+'Ejecución x Fte.Fto.y Gene(m)'!Z18+'Ejecución x Fte.Fto.y Gene(m)'!Z23</f>
        <v>59296134.509999998</v>
      </c>
      <c r="AA12" s="19">
        <f>'Ejecución x Fte.Fto.y Gene(m)'!AA11+'Ejecución x Fte.Fto.y Gene(m)'!AA18+'Ejecución x Fte.Fto.y Gene(m)'!AA23</f>
        <v>188138764.48999998</v>
      </c>
      <c r="AB12" s="22">
        <f>+Z12/E12</f>
        <v>0.23964337589258175</v>
      </c>
      <c r="AC12" s="8"/>
    </row>
    <row r="13" spans="1:29" ht="24.75" customHeight="1" x14ac:dyDescent="0.25">
      <c r="A13" s="8"/>
      <c r="B13" s="14"/>
      <c r="C13" s="15" t="s">
        <v>15</v>
      </c>
      <c r="D13" s="19">
        <f>'Ejecución x Fte.Fto.y Gene(m)'!D12+'Ejecución x Fte.Fto.y Gene(m)'!D19</f>
        <v>1400000</v>
      </c>
      <c r="E13" s="19">
        <f>'Ejecución x Fte.Fto.y Gene(m)'!E12+'Ejecución x Fte.Fto.y Gene(m)'!E19</f>
        <v>1400000</v>
      </c>
      <c r="F13" s="19">
        <f>'Ejecución x Fte.Fto.y Gene(m)'!F12+'Ejecución x Fte.Fto.y Gene(m)'!F19</f>
        <v>0</v>
      </c>
      <c r="G13" s="19">
        <f>'Ejecución x Fte.Fto.y Gene(m)'!G12+'Ejecución x Fte.Fto.y Gene(m)'!G19</f>
        <v>0</v>
      </c>
      <c r="H13" s="19">
        <f>'Ejecución x Fte.Fto.y Gene(m)'!H12+'Ejecución x Fte.Fto.y Gene(m)'!H19</f>
        <v>0</v>
      </c>
      <c r="I13" s="19">
        <f>'Ejecución x Fte.Fto.y Gene(m)'!I12+'Ejecución x Fte.Fto.y Gene(m)'!I19</f>
        <v>0</v>
      </c>
      <c r="J13" s="19">
        <f>'Ejecución x Fte.Fto.y Gene(m)'!J12+'Ejecución x Fte.Fto.y Gene(m)'!J19</f>
        <v>0</v>
      </c>
      <c r="K13" s="19">
        <f>SUM(Base!G12,Base!G19)</f>
        <v>0</v>
      </c>
      <c r="L13" s="19">
        <f>SUM(Base!H12,Base!H19)</f>
        <v>0</v>
      </c>
      <c r="M13" s="19">
        <f>SUM(Base!I12,Base!I19)</f>
        <v>0</v>
      </c>
      <c r="N13" s="19">
        <f>SUM(Base!J12,Base!J19)</f>
        <v>0</v>
      </c>
      <c r="O13" s="19">
        <f>SUM(Base!K12,Base!K19)</f>
        <v>0</v>
      </c>
      <c r="P13" s="19">
        <f>SUM(Base!L12,Base!L19)</f>
        <v>0</v>
      </c>
      <c r="Q13" s="19">
        <f>SUM(Base!M12,Base!M19)</f>
        <v>0</v>
      </c>
      <c r="R13" s="19">
        <f>SUM(Base!N12,Base!N19)</f>
        <v>0</v>
      </c>
      <c r="S13" s="19">
        <f>SUM(Base!O12,Base!O19)</f>
        <v>0</v>
      </c>
      <c r="T13" s="19">
        <f>SUM(Base!P12,Base!P19)</f>
        <v>0</v>
      </c>
      <c r="U13" s="19">
        <f>SUM(Base!Q12,Base!Q19)</f>
        <v>0</v>
      </c>
      <c r="V13" s="19">
        <f>SUM(Base!R12,Base!R19)</f>
        <v>0</v>
      </c>
      <c r="W13" s="19">
        <f t="shared" si="3"/>
        <v>0</v>
      </c>
      <c r="X13" s="19">
        <f t="shared" si="4"/>
        <v>1400000</v>
      </c>
      <c r="Y13" s="65">
        <f t="shared" si="5"/>
        <v>0</v>
      </c>
      <c r="Z13" s="19">
        <f>'Ejecución x Fte.Fto.y Gene(m)'!Z12+'Ejecución x Fte.Fto.y Gene(m)'!Z19</f>
        <v>0</v>
      </c>
      <c r="AA13" s="19">
        <f>'Ejecución x Fte.Fto.y Gene(m)'!AA12+'Ejecución x Fte.Fto.y Gene(m)'!AA19</f>
        <v>1400000</v>
      </c>
      <c r="AB13" s="22">
        <f>+Z13/E13</f>
        <v>0</v>
      </c>
      <c r="AC13" s="8"/>
    </row>
    <row r="14" spans="1:29" ht="24.75" customHeight="1" x14ac:dyDescent="0.25">
      <c r="A14" s="8"/>
      <c r="B14" s="14"/>
      <c r="C14" s="15" t="s">
        <v>16</v>
      </c>
      <c r="D14" s="19">
        <f>'Ejecución x Fte.Fto.y Gene(m)'!D13+'Ejecución x Fte.Fto.y Gene(m)'!D20</f>
        <v>9591000</v>
      </c>
      <c r="E14" s="19">
        <f>'Ejecución x Fte.Fto.y Gene(m)'!E13+'Ejecución x Fte.Fto.y Gene(m)'!E20</f>
        <v>10962399</v>
      </c>
      <c r="F14" s="19">
        <f>'Ejecución x Fte.Fto.y Gene(m)'!F13+'Ejecución x Fte.Fto.y Gene(m)'!F20</f>
        <v>0</v>
      </c>
      <c r="G14" s="19">
        <f>'Ejecución x Fte.Fto.y Gene(m)'!G13+'Ejecución x Fte.Fto.y Gene(m)'!G20</f>
        <v>132168.01</v>
      </c>
      <c r="H14" s="19">
        <f>'Ejecución x Fte.Fto.y Gene(m)'!H13+'Ejecución x Fte.Fto.y Gene(m)'!H20</f>
        <v>0</v>
      </c>
      <c r="I14" s="19">
        <f>'Ejecución x Fte.Fto.y Gene(m)'!I13+'Ejecución x Fte.Fto.y Gene(m)'!I20</f>
        <v>0</v>
      </c>
      <c r="J14" s="19">
        <f>'Ejecución x Fte.Fto.y Gene(m)'!J13+'Ejecución x Fte.Fto.y Gene(m)'!J20</f>
        <v>0</v>
      </c>
      <c r="K14" s="19">
        <f>SUM(Base!G13,Base!G20)</f>
        <v>3265.6</v>
      </c>
      <c r="L14" s="19">
        <f>SUM(Base!H13,Base!H20)</f>
        <v>13151.62</v>
      </c>
      <c r="M14" s="19">
        <f>SUM(Base!I13,Base!I20)</f>
        <v>115750.79</v>
      </c>
      <c r="N14" s="19">
        <f>SUM(Base!J13,Base!J20)</f>
        <v>0</v>
      </c>
      <c r="O14" s="19">
        <f>SUM(Base!K13,Base!K20)</f>
        <v>0</v>
      </c>
      <c r="P14" s="19">
        <f>SUM(Base!L13,Base!L20)</f>
        <v>0</v>
      </c>
      <c r="Q14" s="19">
        <f>SUM(Base!M13,Base!M20)</f>
        <v>0</v>
      </c>
      <c r="R14" s="19">
        <f>SUM(Base!N13,Base!N20)</f>
        <v>0</v>
      </c>
      <c r="S14" s="19">
        <f>SUM(Base!O13,Base!O20)</f>
        <v>0</v>
      </c>
      <c r="T14" s="19">
        <f>SUM(Base!P13,Base!P20)</f>
        <v>0</v>
      </c>
      <c r="U14" s="19">
        <f>SUM(Base!Q13,Base!Q20)</f>
        <v>0</v>
      </c>
      <c r="V14" s="19">
        <f>SUM(Base!R13,Base!R20)</f>
        <v>0</v>
      </c>
      <c r="W14" s="19">
        <f t="shared" si="3"/>
        <v>132168.01</v>
      </c>
      <c r="X14" s="19">
        <f t="shared" si="4"/>
        <v>10830230.99</v>
      </c>
      <c r="Y14" s="65">
        <f t="shared" si="5"/>
        <v>1.2056485993622383E-2</v>
      </c>
      <c r="Z14" s="19">
        <f>'Ejecución x Fte.Fto.y Gene(m)'!Z13+'Ejecución x Fte.Fto.y Gene(m)'!Z20</f>
        <v>132168.01</v>
      </c>
      <c r="AA14" s="19">
        <f>'Ejecución x Fte.Fto.y Gene(m)'!AA13+'Ejecución x Fte.Fto.y Gene(m)'!AA20</f>
        <v>10830230.99</v>
      </c>
      <c r="AB14" s="22">
        <f t="shared" si="2"/>
        <v>1.2056485993622383E-2</v>
      </c>
      <c r="AC14" s="8"/>
    </row>
    <row r="15" spans="1:29" ht="24.75" customHeight="1" x14ac:dyDescent="0.25">
      <c r="A15" s="8"/>
      <c r="B15" s="88" t="s">
        <v>10</v>
      </c>
      <c r="C15" s="89"/>
      <c r="D15" s="41">
        <f t="shared" ref="D15:AA15" si="6">SUM(D16:D16)</f>
        <v>84717840</v>
      </c>
      <c r="E15" s="41">
        <f t="shared" si="6"/>
        <v>99385663</v>
      </c>
      <c r="F15" s="41">
        <f t="shared" si="6"/>
        <v>0</v>
      </c>
      <c r="G15" s="41">
        <f t="shared" si="6"/>
        <v>7440696.3400000008</v>
      </c>
      <c r="H15" s="41">
        <f t="shared" si="6"/>
        <v>0</v>
      </c>
      <c r="I15" s="41">
        <f t="shared" si="6"/>
        <v>0</v>
      </c>
      <c r="J15" s="41">
        <f t="shared" si="6"/>
        <v>0</v>
      </c>
      <c r="K15" s="41">
        <f>K16</f>
        <v>145400</v>
      </c>
      <c r="L15" s="41">
        <f t="shared" ref="L15:V15" si="7">L16</f>
        <v>3516502.01</v>
      </c>
      <c r="M15" s="41">
        <f t="shared" si="7"/>
        <v>3778794.33</v>
      </c>
      <c r="N15" s="41">
        <f t="shared" si="7"/>
        <v>0</v>
      </c>
      <c r="O15" s="41">
        <f t="shared" si="7"/>
        <v>0</v>
      </c>
      <c r="P15" s="41">
        <f t="shared" si="7"/>
        <v>0</v>
      </c>
      <c r="Q15" s="41">
        <f t="shared" si="7"/>
        <v>0</v>
      </c>
      <c r="R15" s="41">
        <f t="shared" si="7"/>
        <v>0</v>
      </c>
      <c r="S15" s="41">
        <f t="shared" si="7"/>
        <v>0</v>
      </c>
      <c r="T15" s="41">
        <f t="shared" si="7"/>
        <v>0</v>
      </c>
      <c r="U15" s="41">
        <f t="shared" si="7"/>
        <v>0</v>
      </c>
      <c r="V15" s="41">
        <f t="shared" si="7"/>
        <v>0</v>
      </c>
      <c r="W15" s="41">
        <f>W16</f>
        <v>7440696.3399999999</v>
      </c>
      <c r="X15" s="41">
        <f>X16</f>
        <v>91944966.659999996</v>
      </c>
      <c r="Y15" s="66">
        <f>W15/E15</f>
        <v>7.4866898457979794E-2</v>
      </c>
      <c r="Z15" s="41">
        <f t="shared" si="6"/>
        <v>7440696.3400000008</v>
      </c>
      <c r="AA15" s="41">
        <f t="shared" si="6"/>
        <v>91944966.659999996</v>
      </c>
      <c r="AB15" s="53">
        <f t="shared" si="2"/>
        <v>7.4866898457979808E-2</v>
      </c>
      <c r="AC15" s="8"/>
    </row>
    <row r="16" spans="1:29" s="4" customFormat="1" ht="24.75" customHeight="1" thickBot="1" x14ac:dyDescent="0.3">
      <c r="A16" s="8"/>
      <c r="B16" s="27"/>
      <c r="C16" s="28" t="s">
        <v>17</v>
      </c>
      <c r="D16" s="29">
        <f>'Ejecución x Fte.Fto.y Gene(m)'!D14+'Ejecución x Fte.Fto.y Gene(m)'!D21+'Ejecución x Fte.Fto.y Gene(m)'!D24</f>
        <v>84717840</v>
      </c>
      <c r="E16" s="29">
        <f>'Ejecución x Fte.Fto.y Gene(m)'!E14+'Ejecución x Fte.Fto.y Gene(m)'!E21+'Ejecución x Fte.Fto.y Gene(m)'!E24</f>
        <v>99385663</v>
      </c>
      <c r="F16" s="29">
        <f>'Ejecución x Fte.Fto.y Gene(m)'!F14+'Ejecución x Fte.Fto.y Gene(m)'!F21+'Ejecución x Fte.Fto.y Gene(m)'!F24</f>
        <v>0</v>
      </c>
      <c r="G16" s="29">
        <f>'Ejecución x Fte.Fto.y Gene(m)'!G14+'Ejecución x Fte.Fto.y Gene(m)'!G21+'Ejecución x Fte.Fto.y Gene(m)'!G24</f>
        <v>7440696.3400000008</v>
      </c>
      <c r="H16" s="29">
        <f>'Ejecución x Fte.Fto.y Gene(m)'!H14+'Ejecución x Fte.Fto.y Gene(m)'!H21+'Ejecución x Fte.Fto.y Gene(m)'!H24</f>
        <v>0</v>
      </c>
      <c r="I16" s="29">
        <f>'Ejecución x Fte.Fto.y Gene(m)'!I14+'Ejecución x Fte.Fto.y Gene(m)'!I21+'Ejecución x Fte.Fto.y Gene(m)'!I24</f>
        <v>0</v>
      </c>
      <c r="J16" s="29">
        <f>'Ejecución x Fte.Fto.y Gene(m)'!J14+'Ejecución x Fte.Fto.y Gene(m)'!J21+'Ejecución x Fte.Fto.y Gene(m)'!J24</f>
        <v>0</v>
      </c>
      <c r="K16" s="29">
        <f>SUM(Base!G14,Base!G21,Base!G24)</f>
        <v>145400</v>
      </c>
      <c r="L16" s="29">
        <f>SUM(Base!H14,Base!H21,Base!H24)</f>
        <v>3516502.01</v>
      </c>
      <c r="M16" s="29">
        <f>SUM(Base!I14,Base!I21,Base!I24)</f>
        <v>3778794.33</v>
      </c>
      <c r="N16" s="29">
        <f>SUM(Base!J14,Base!J21,Base!J24)</f>
        <v>0</v>
      </c>
      <c r="O16" s="29">
        <f>SUM(Base!K14,Base!K21,Base!K24)</f>
        <v>0</v>
      </c>
      <c r="P16" s="29">
        <f>SUM(Base!L14,Base!L21,Base!L24)</f>
        <v>0</v>
      </c>
      <c r="Q16" s="29">
        <f>SUM(Base!M14,Base!M21,Base!M24)</f>
        <v>0</v>
      </c>
      <c r="R16" s="29">
        <f>SUM(Base!N14,Base!N21,Base!N24)</f>
        <v>0</v>
      </c>
      <c r="S16" s="29">
        <f>SUM(Base!O14,Base!O21,Base!O24)</f>
        <v>0</v>
      </c>
      <c r="T16" s="29">
        <f>SUM(Base!P14,Base!P21,Base!P24)</f>
        <v>0</v>
      </c>
      <c r="U16" s="29">
        <f>SUM(Base!Q14,Base!Q21,Base!Q24)</f>
        <v>0</v>
      </c>
      <c r="V16" s="29">
        <f>SUM(Base!R14,Base!R21,Base!R24)</f>
        <v>0</v>
      </c>
      <c r="W16" s="19">
        <f t="shared" si="3"/>
        <v>7440696.3399999999</v>
      </c>
      <c r="X16" s="19">
        <f t="shared" si="4"/>
        <v>91944966.659999996</v>
      </c>
      <c r="Y16" s="65">
        <f t="shared" si="5"/>
        <v>7.4866898457979794E-2</v>
      </c>
      <c r="Z16" s="29">
        <f>'Ejecución x Fte.Fto.y Gene(m)'!Z14+'Ejecución x Fte.Fto.y Gene(m)'!Z21+'Ejecución x Fte.Fto.y Gene(m)'!Z24</f>
        <v>7440696.3400000008</v>
      </c>
      <c r="AA16" s="29">
        <f>'Ejecución x Fte.Fto.y Gene(m)'!AA14+'Ejecución x Fte.Fto.y Gene(m)'!AA21+'Ejecución x Fte.Fto.y Gene(m)'!AA24</f>
        <v>91944966.659999996</v>
      </c>
      <c r="AB16" s="30">
        <f>+Z16/E16</f>
        <v>7.4866898457979808E-2</v>
      </c>
      <c r="AC16" s="8"/>
    </row>
    <row r="17" spans="1:29" ht="28.5" customHeight="1" thickBot="1" x14ac:dyDescent="0.3">
      <c r="A17" s="8"/>
      <c r="B17" s="72" t="s">
        <v>8</v>
      </c>
      <c r="C17" s="73"/>
      <c r="D17" s="40">
        <f t="shared" ref="D17:AA17" si="8">D15+D9</f>
        <v>345459236</v>
      </c>
      <c r="E17" s="40">
        <f t="shared" si="8"/>
        <v>397021921</v>
      </c>
      <c r="F17" s="40">
        <f t="shared" si="8"/>
        <v>0</v>
      </c>
      <c r="G17" s="40">
        <f t="shared" si="8"/>
        <v>76308949.060000002</v>
      </c>
      <c r="H17" s="40">
        <f t="shared" si="8"/>
        <v>0</v>
      </c>
      <c r="I17" s="40">
        <f t="shared" si="8"/>
        <v>0</v>
      </c>
      <c r="J17" s="40">
        <f t="shared" si="8"/>
        <v>0</v>
      </c>
      <c r="K17" s="40">
        <f>K9+K15</f>
        <v>16580179.979999999</v>
      </c>
      <c r="L17" s="40">
        <f t="shared" ref="L17:V17" si="9">L9+L15</f>
        <v>26686366.740000002</v>
      </c>
      <c r="M17" s="40">
        <f t="shared" si="9"/>
        <v>33042402.339999996</v>
      </c>
      <c r="N17" s="40">
        <f t="shared" si="9"/>
        <v>0</v>
      </c>
      <c r="O17" s="40">
        <f t="shared" si="9"/>
        <v>0</v>
      </c>
      <c r="P17" s="40">
        <f t="shared" si="9"/>
        <v>0</v>
      </c>
      <c r="Q17" s="40">
        <f t="shared" si="9"/>
        <v>0</v>
      </c>
      <c r="R17" s="40">
        <f t="shared" si="9"/>
        <v>0</v>
      </c>
      <c r="S17" s="40">
        <f t="shared" si="9"/>
        <v>0</v>
      </c>
      <c r="T17" s="40">
        <f t="shared" si="9"/>
        <v>0</v>
      </c>
      <c r="U17" s="40">
        <f t="shared" si="9"/>
        <v>0</v>
      </c>
      <c r="V17" s="40">
        <f t="shared" si="9"/>
        <v>0</v>
      </c>
      <c r="W17" s="40">
        <f>(W9+W15)</f>
        <v>76308949.060000002</v>
      </c>
      <c r="X17" s="40">
        <f>(X9+X15)</f>
        <v>320712971.94000006</v>
      </c>
      <c r="Y17" s="66">
        <f>W17/E17</f>
        <v>0.19220336466005866</v>
      </c>
      <c r="Z17" s="40">
        <f t="shared" si="8"/>
        <v>76308949.060000002</v>
      </c>
      <c r="AA17" s="40">
        <f t="shared" si="8"/>
        <v>320712971.93999994</v>
      </c>
      <c r="AB17" s="52">
        <f>+Z17/E17</f>
        <v>0.19220336466005866</v>
      </c>
      <c r="AC17" s="8"/>
    </row>
    <row r="18" spans="1:29" ht="15.75" customHeight="1" x14ac:dyDescent="0.25">
      <c r="A18" s="8"/>
      <c r="B18" s="90" t="s">
        <v>94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8"/>
    </row>
    <row r="19" spans="1:29" ht="15.75" customHeight="1" x14ac:dyDescent="0.25">
      <c r="A19" s="8"/>
      <c r="B19" s="74" t="s">
        <v>95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8"/>
    </row>
    <row r="20" spans="1:29" x14ac:dyDescent="0.25">
      <c r="A20" s="8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  <c r="AC20" s="8"/>
    </row>
  </sheetData>
  <mergeCells count="10">
    <mergeCell ref="B15:C15"/>
    <mergeCell ref="B17:C17"/>
    <mergeCell ref="B18:AB18"/>
    <mergeCell ref="B19:AB19"/>
    <mergeCell ref="B2:AB2"/>
    <mergeCell ref="B3:AB3"/>
    <mergeCell ref="B4:AB4"/>
    <mergeCell ref="B5:AB5"/>
    <mergeCell ref="B8:C8"/>
    <mergeCell ref="B9:C9"/>
  </mergeCells>
  <printOptions horizontalCentered="1"/>
  <pageMargins left="0.23" right="0.17" top="1.1200000000000001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N20"/>
  <sheetViews>
    <sheetView topLeftCell="D7" zoomScaleSheetLayoutView="80" workbookViewId="0">
      <selection activeCell="K20" sqref="K20"/>
    </sheetView>
  </sheetViews>
  <sheetFormatPr baseColWidth="10" defaultRowHeight="14.25" x14ac:dyDescent="0.25"/>
  <cols>
    <col min="1" max="1" width="1.7109375" style="1" customWidth="1"/>
    <col min="2" max="2" width="2.7109375" style="1" customWidth="1"/>
    <col min="3" max="3" width="46.28515625" style="1" customWidth="1"/>
    <col min="4" max="4" width="16.28515625" style="2" customWidth="1"/>
    <col min="5" max="5" width="16" style="2" customWidth="1"/>
    <col min="6" max="6" width="4.5703125" style="2" hidden="1" customWidth="1"/>
    <col min="7" max="11" width="16.7109375" style="2" customWidth="1"/>
    <col min="12" max="12" width="14.140625" style="2" customWidth="1"/>
    <col min="13" max="13" width="14.5703125" style="3" customWidth="1"/>
    <col min="14" max="14" width="1" style="1" customWidth="1"/>
    <col min="15" max="16384" width="11.42578125" style="1"/>
  </cols>
  <sheetData>
    <row r="1" spans="1:14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10"/>
      <c r="N1" s="8"/>
    </row>
    <row r="2" spans="1:14" ht="15.75" x14ac:dyDescent="0.25">
      <c r="A2" s="8"/>
      <c r="B2" s="76" t="s">
        <v>51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8"/>
    </row>
    <row r="3" spans="1:14" ht="15.75" x14ac:dyDescent="0.25">
      <c r="A3" s="8"/>
      <c r="B3" s="76" t="s">
        <v>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8"/>
    </row>
    <row r="4" spans="1:14" ht="15.75" x14ac:dyDescent="0.25">
      <c r="A4" s="8"/>
      <c r="B4" s="76" t="s">
        <v>58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"/>
    </row>
    <row r="5" spans="1:14" x14ac:dyDescent="0.25">
      <c r="A5" s="8"/>
      <c r="B5" s="77" t="s">
        <v>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8"/>
    </row>
    <row r="6" spans="1:14" ht="15" x14ac:dyDescent="0.25">
      <c r="A6" s="8"/>
      <c r="B6" s="23" t="s">
        <v>31</v>
      </c>
      <c r="C6" s="20"/>
      <c r="D6" s="20"/>
      <c r="E6" s="20"/>
      <c r="F6" s="20"/>
      <c r="G6" s="20"/>
      <c r="H6" s="20"/>
      <c r="I6" s="20"/>
      <c r="J6" s="37"/>
      <c r="K6" s="20"/>
      <c r="L6" s="20"/>
      <c r="M6" s="20"/>
      <c r="N6" s="8"/>
    </row>
    <row r="7" spans="1:14" s="5" customFormat="1" ht="3.75" customHeight="1" thickBot="1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1"/>
    </row>
    <row r="8" spans="1:14" ht="92.25" customHeight="1" thickBot="1" x14ac:dyDescent="0.3">
      <c r="A8" s="8"/>
      <c r="B8" s="82" t="s">
        <v>21</v>
      </c>
      <c r="C8" s="83"/>
      <c r="D8" s="49" t="s">
        <v>3</v>
      </c>
      <c r="E8" s="49" t="s">
        <v>4</v>
      </c>
      <c r="F8" s="49" t="s">
        <v>6</v>
      </c>
      <c r="G8" s="49" t="s">
        <v>11</v>
      </c>
      <c r="H8" s="49" t="s">
        <v>53</v>
      </c>
      <c r="I8" s="49" t="s">
        <v>55</v>
      </c>
      <c r="J8" s="49" t="s">
        <v>62</v>
      </c>
      <c r="K8" s="49" t="s">
        <v>59</v>
      </c>
      <c r="L8" s="49" t="s">
        <v>60</v>
      </c>
      <c r="M8" s="50" t="s">
        <v>61</v>
      </c>
      <c r="N8" s="8"/>
    </row>
    <row r="9" spans="1:14" ht="24.75" customHeight="1" x14ac:dyDescent="0.25">
      <c r="A9" s="8"/>
      <c r="B9" s="70" t="s">
        <v>9</v>
      </c>
      <c r="C9" s="71"/>
      <c r="D9" s="39">
        <f t="shared" ref="D9:K9" si="0">SUM(D10:D14)</f>
        <v>260741396</v>
      </c>
      <c r="E9" s="39">
        <f t="shared" si="0"/>
        <v>297636258</v>
      </c>
      <c r="F9" s="39">
        <f t="shared" si="0"/>
        <v>0</v>
      </c>
      <c r="G9" s="39">
        <f t="shared" si="0"/>
        <v>68868252.719999999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68868252.719999999</v>
      </c>
      <c r="L9" s="39">
        <f>SUM(L10:L14)</f>
        <v>228768005.27999997</v>
      </c>
      <c r="M9" s="51">
        <f t="shared" ref="M9:M15" si="1">+K9/E9</f>
        <v>0.23138394892735145</v>
      </c>
      <c r="N9" s="8"/>
    </row>
    <row r="10" spans="1:14" ht="24.75" customHeight="1" x14ac:dyDescent="0.25">
      <c r="A10" s="8"/>
      <c r="B10" s="14"/>
      <c r="C10" s="15" t="s">
        <v>12</v>
      </c>
      <c r="D10" s="19">
        <f>'Ejecución x Fte.Fto.y Gene(m)'!D9+'Ejecución x Fte.Fto.y Gene(m)'!D16</f>
        <v>30200000</v>
      </c>
      <c r="E10" s="19">
        <f>'Ejecución x Fte.Fto.y Gene(m)'!E9+'Ejecución x Fte.Fto.y Gene(m)'!E16</f>
        <v>30200000</v>
      </c>
      <c r="F10" s="19">
        <f>'Ejecución x Fte.Fto.y Gene(m)'!F9+'Ejecución x Fte.Fto.y Gene(m)'!F16</f>
        <v>0</v>
      </c>
      <c r="G10" s="19">
        <f>'Ejecución x Fte.Fto.y Gene(m)'!G9+'Ejecución x Fte.Fto.y Gene(m)'!G16</f>
        <v>7706597.2400000002</v>
      </c>
      <c r="H10" s="19">
        <f>'Ejecución x Fte.Fto.y Gene(m)'!H9+'Ejecución x Fte.Fto.y Gene(m)'!H16</f>
        <v>0</v>
      </c>
      <c r="I10" s="19">
        <f>'Ejecución x Fte.Fto.y Gene(m)'!I9+'Ejecución x Fte.Fto.y Gene(m)'!I16</f>
        <v>0</v>
      </c>
      <c r="J10" s="19">
        <f>'Ejecución x Fte.Fto.y Gene(m)'!J9+'Ejecución x Fte.Fto.y Gene(m)'!J16</f>
        <v>0</v>
      </c>
      <c r="K10" s="19">
        <f>'Ejecución x Fte.Fto.y Gene(m)'!Z9+'Ejecución x Fte.Fto.y Gene(m)'!Z16</f>
        <v>7706597.2400000002</v>
      </c>
      <c r="L10" s="19">
        <f>'Ejecución x Fte.Fto.y Gene(m)'!AA9+'Ejecución x Fte.Fto.y Gene(m)'!AA16</f>
        <v>22493402.759999998</v>
      </c>
      <c r="M10" s="22">
        <f>+K10/E10</f>
        <v>0.25518533907284768</v>
      </c>
      <c r="N10" s="8"/>
    </row>
    <row r="11" spans="1:14" ht="24.75" customHeight="1" x14ac:dyDescent="0.25">
      <c r="A11" s="8"/>
      <c r="B11" s="14"/>
      <c r="C11" s="15" t="s">
        <v>13</v>
      </c>
      <c r="D11" s="19">
        <f>'Ejecución x Fte.Fto.y Gene(m)'!D10+'Ejecución x Fte.Fto.y Gene(m)'!D17</f>
        <v>7500000</v>
      </c>
      <c r="E11" s="19">
        <f>'Ejecución x Fte.Fto.y Gene(m)'!E10+'Ejecución x Fte.Fto.y Gene(m)'!E17</f>
        <v>7638960</v>
      </c>
      <c r="F11" s="19">
        <f>'Ejecución x Fte.Fto.y Gene(m)'!F10+'Ejecución x Fte.Fto.y Gene(m)'!F17</f>
        <v>0</v>
      </c>
      <c r="G11" s="19">
        <f>'Ejecución x Fte.Fto.y Gene(m)'!G10+'Ejecución x Fte.Fto.y Gene(m)'!G17</f>
        <v>1733352.9600000002</v>
      </c>
      <c r="H11" s="19">
        <f>'Ejecución x Fte.Fto.y Gene(m)'!H10+'Ejecución x Fte.Fto.y Gene(m)'!H17</f>
        <v>0</v>
      </c>
      <c r="I11" s="19">
        <f>'Ejecución x Fte.Fto.y Gene(m)'!I10+'Ejecución x Fte.Fto.y Gene(m)'!I17</f>
        <v>0</v>
      </c>
      <c r="J11" s="19">
        <f>'Ejecución x Fte.Fto.y Gene(m)'!J10+'Ejecución x Fte.Fto.y Gene(m)'!J17</f>
        <v>0</v>
      </c>
      <c r="K11" s="19">
        <f>'Ejecución x Fte.Fto.y Gene(m)'!Z10+'Ejecución x Fte.Fto.y Gene(m)'!Z17</f>
        <v>1733352.9600000002</v>
      </c>
      <c r="L11" s="19">
        <f>'Ejecución x Fte.Fto.y Gene(m)'!AA10+'Ejecución x Fte.Fto.y Gene(m)'!AA17</f>
        <v>5905607.04</v>
      </c>
      <c r="M11" s="22">
        <f>+K11/E11</f>
        <v>0.22690954789657233</v>
      </c>
      <c r="N11" s="8"/>
    </row>
    <row r="12" spans="1:14" ht="24.75" customHeight="1" x14ac:dyDescent="0.25">
      <c r="A12" s="8"/>
      <c r="B12" s="14"/>
      <c r="C12" s="15" t="s">
        <v>14</v>
      </c>
      <c r="D12" s="19">
        <f>'Ejecución x Fte.Fto.y Gene(m)'!D11+'Ejecución x Fte.Fto.y Gene(m)'!D18+'Ejecución x Fte.Fto.y Gene(m)'!D23</f>
        <v>212050396</v>
      </c>
      <c r="E12" s="19">
        <f>'Ejecución x Fte.Fto.y Gene(m)'!E11+'Ejecución x Fte.Fto.y Gene(m)'!E18+'Ejecución x Fte.Fto.y Gene(m)'!E23</f>
        <v>247434899</v>
      </c>
      <c r="F12" s="19">
        <f>'Ejecución x Fte.Fto.y Gene(m)'!F11+'Ejecución x Fte.Fto.y Gene(m)'!F18+'Ejecución x Fte.Fto.y Gene(m)'!F23</f>
        <v>0</v>
      </c>
      <c r="G12" s="19">
        <f>'Ejecución x Fte.Fto.y Gene(m)'!G11+'Ejecución x Fte.Fto.y Gene(m)'!G18+'Ejecución x Fte.Fto.y Gene(m)'!G23</f>
        <v>59296134.509999998</v>
      </c>
      <c r="H12" s="19">
        <f>'Ejecución x Fte.Fto.y Gene(m)'!H11+'Ejecución x Fte.Fto.y Gene(m)'!H18+'Ejecución x Fte.Fto.y Gene(m)'!H23</f>
        <v>0</v>
      </c>
      <c r="I12" s="19">
        <f>'Ejecución x Fte.Fto.y Gene(m)'!I11+'Ejecución x Fte.Fto.y Gene(m)'!I18+'Ejecución x Fte.Fto.y Gene(m)'!I23</f>
        <v>0</v>
      </c>
      <c r="J12" s="19">
        <f>'Ejecución x Fte.Fto.y Gene(m)'!J11+'Ejecución x Fte.Fto.y Gene(m)'!J18+'Ejecución x Fte.Fto.y Gene(m)'!J23</f>
        <v>0</v>
      </c>
      <c r="K12" s="19">
        <f>'Ejecución x Fte.Fto.y Gene(m)'!Z11+'Ejecución x Fte.Fto.y Gene(m)'!Z18+'Ejecución x Fte.Fto.y Gene(m)'!Z23</f>
        <v>59296134.509999998</v>
      </c>
      <c r="L12" s="19">
        <f>'Ejecución x Fte.Fto.y Gene(m)'!AA11+'Ejecución x Fte.Fto.y Gene(m)'!AA18+'Ejecución x Fte.Fto.y Gene(m)'!AA23</f>
        <v>188138764.48999998</v>
      </c>
      <c r="M12" s="22">
        <f>+K12/E12</f>
        <v>0.23964337589258175</v>
      </c>
      <c r="N12" s="8"/>
    </row>
    <row r="13" spans="1:14" ht="24.75" customHeight="1" x14ac:dyDescent="0.25">
      <c r="A13" s="8"/>
      <c r="B13" s="14"/>
      <c r="C13" s="15" t="s">
        <v>15</v>
      </c>
      <c r="D13" s="19">
        <f>'Ejecución x Fte.Fto.y Gene(m)'!D12+'Ejecución x Fte.Fto.y Gene(m)'!D19</f>
        <v>1400000</v>
      </c>
      <c r="E13" s="19">
        <f>'Ejecución x Fte.Fto.y Gene(m)'!E12+'Ejecución x Fte.Fto.y Gene(m)'!E19</f>
        <v>1400000</v>
      </c>
      <c r="F13" s="19">
        <f>'Ejecución x Fte.Fto.y Gene(m)'!F12+'Ejecución x Fte.Fto.y Gene(m)'!F19</f>
        <v>0</v>
      </c>
      <c r="G13" s="19">
        <f>'Ejecución x Fte.Fto.y Gene(m)'!G12+'Ejecución x Fte.Fto.y Gene(m)'!G19</f>
        <v>0</v>
      </c>
      <c r="H13" s="19">
        <f>'Ejecución x Fte.Fto.y Gene(m)'!H12+'Ejecución x Fte.Fto.y Gene(m)'!H19</f>
        <v>0</v>
      </c>
      <c r="I13" s="19">
        <f>'Ejecución x Fte.Fto.y Gene(m)'!I12+'Ejecución x Fte.Fto.y Gene(m)'!I19</f>
        <v>0</v>
      </c>
      <c r="J13" s="19">
        <f>'Ejecución x Fte.Fto.y Gene(m)'!J12+'Ejecución x Fte.Fto.y Gene(m)'!J19</f>
        <v>0</v>
      </c>
      <c r="K13" s="19">
        <f>'Ejecución x Fte.Fto.y Gene(m)'!Z12+'Ejecución x Fte.Fto.y Gene(m)'!Z19</f>
        <v>0</v>
      </c>
      <c r="L13" s="19">
        <f>'Ejecución x Fte.Fto.y Gene(m)'!AA12+'Ejecución x Fte.Fto.y Gene(m)'!AA19</f>
        <v>1400000</v>
      </c>
      <c r="M13" s="22">
        <f>+K13/E13</f>
        <v>0</v>
      </c>
      <c r="N13" s="8"/>
    </row>
    <row r="14" spans="1:14" ht="24.75" customHeight="1" x14ac:dyDescent="0.25">
      <c r="A14" s="8"/>
      <c r="B14" s="14"/>
      <c r="C14" s="15" t="s">
        <v>16</v>
      </c>
      <c r="D14" s="19">
        <f>'Ejecución x Fte.Fto.y Gene(m)'!D13+'Ejecución x Fte.Fto.y Gene(m)'!D20</f>
        <v>9591000</v>
      </c>
      <c r="E14" s="19">
        <f>'Ejecución x Fte.Fto.y Gene(m)'!E13+'Ejecución x Fte.Fto.y Gene(m)'!E20</f>
        <v>10962399</v>
      </c>
      <c r="F14" s="19">
        <f>'Ejecución x Fte.Fto.y Gene(m)'!F13+'Ejecución x Fte.Fto.y Gene(m)'!F20</f>
        <v>0</v>
      </c>
      <c r="G14" s="19">
        <f>'Ejecución x Fte.Fto.y Gene(m)'!G13+'Ejecución x Fte.Fto.y Gene(m)'!G20</f>
        <v>132168.01</v>
      </c>
      <c r="H14" s="19">
        <f>'Ejecución x Fte.Fto.y Gene(m)'!H13+'Ejecución x Fte.Fto.y Gene(m)'!H20</f>
        <v>0</v>
      </c>
      <c r="I14" s="19">
        <f>'Ejecución x Fte.Fto.y Gene(m)'!I13+'Ejecución x Fte.Fto.y Gene(m)'!I20</f>
        <v>0</v>
      </c>
      <c r="J14" s="19">
        <f>'Ejecución x Fte.Fto.y Gene(m)'!J13+'Ejecución x Fte.Fto.y Gene(m)'!J20</f>
        <v>0</v>
      </c>
      <c r="K14" s="19">
        <f>'Ejecución x Fte.Fto.y Gene(m)'!Z13+'Ejecución x Fte.Fto.y Gene(m)'!Z20</f>
        <v>132168.01</v>
      </c>
      <c r="L14" s="19">
        <f>'Ejecución x Fte.Fto.y Gene(m)'!AA13+'Ejecución x Fte.Fto.y Gene(m)'!AA20</f>
        <v>10830230.99</v>
      </c>
      <c r="M14" s="22">
        <f t="shared" si="1"/>
        <v>1.2056485993622383E-2</v>
      </c>
      <c r="N14" s="8"/>
    </row>
    <row r="15" spans="1:14" ht="24.75" customHeight="1" x14ac:dyDescent="0.25">
      <c r="A15" s="8"/>
      <c r="B15" s="88" t="s">
        <v>10</v>
      </c>
      <c r="C15" s="89"/>
      <c r="D15" s="41">
        <f t="shared" ref="D15:L15" si="2">SUM(D16:D16)</f>
        <v>84717840</v>
      </c>
      <c r="E15" s="41">
        <f t="shared" si="2"/>
        <v>99385663</v>
      </c>
      <c r="F15" s="41">
        <f t="shared" si="2"/>
        <v>0</v>
      </c>
      <c r="G15" s="41">
        <f t="shared" si="2"/>
        <v>7440696.3400000008</v>
      </c>
      <c r="H15" s="41">
        <f t="shared" si="2"/>
        <v>0</v>
      </c>
      <c r="I15" s="41">
        <f t="shared" si="2"/>
        <v>0</v>
      </c>
      <c r="J15" s="41">
        <f t="shared" si="2"/>
        <v>0</v>
      </c>
      <c r="K15" s="41">
        <f t="shared" si="2"/>
        <v>7440696.3400000008</v>
      </c>
      <c r="L15" s="41">
        <f t="shared" si="2"/>
        <v>91944966.659999996</v>
      </c>
      <c r="M15" s="53">
        <f t="shared" si="1"/>
        <v>7.4866898457979808E-2</v>
      </c>
      <c r="N15" s="8"/>
    </row>
    <row r="16" spans="1:14" s="4" customFormat="1" ht="24.75" customHeight="1" thickBot="1" x14ac:dyDescent="0.3">
      <c r="A16" s="8"/>
      <c r="B16" s="27"/>
      <c r="C16" s="28" t="s">
        <v>17</v>
      </c>
      <c r="D16" s="29">
        <f>'Ejecución x Fte.Fto.y Gene(m)'!D14+'Ejecución x Fte.Fto.y Gene(m)'!D21+'Ejecución x Fte.Fto.y Gene(m)'!D24</f>
        <v>84717840</v>
      </c>
      <c r="E16" s="29">
        <f>'Ejecución x Fte.Fto.y Gene(m)'!E14+'Ejecución x Fte.Fto.y Gene(m)'!E21+'Ejecución x Fte.Fto.y Gene(m)'!E24</f>
        <v>99385663</v>
      </c>
      <c r="F16" s="29">
        <f>'Ejecución x Fte.Fto.y Gene(m)'!F14+'Ejecución x Fte.Fto.y Gene(m)'!F21+'Ejecución x Fte.Fto.y Gene(m)'!F24</f>
        <v>0</v>
      </c>
      <c r="G16" s="29">
        <f>'Ejecución x Fte.Fto.y Gene(m)'!G14+'Ejecución x Fte.Fto.y Gene(m)'!G21+'Ejecución x Fte.Fto.y Gene(m)'!G24</f>
        <v>7440696.3400000008</v>
      </c>
      <c r="H16" s="29">
        <f>'Ejecución x Fte.Fto.y Gene(m)'!H14+'Ejecución x Fte.Fto.y Gene(m)'!H21+'Ejecución x Fte.Fto.y Gene(m)'!H24</f>
        <v>0</v>
      </c>
      <c r="I16" s="29">
        <f>'Ejecución x Fte.Fto.y Gene(m)'!I14+'Ejecución x Fte.Fto.y Gene(m)'!I21+'Ejecución x Fte.Fto.y Gene(m)'!I24</f>
        <v>0</v>
      </c>
      <c r="J16" s="29">
        <f>'Ejecución x Fte.Fto.y Gene(m)'!J14+'Ejecución x Fte.Fto.y Gene(m)'!J21+'Ejecución x Fte.Fto.y Gene(m)'!J24</f>
        <v>0</v>
      </c>
      <c r="K16" s="29">
        <f>'Ejecución x Fte.Fto.y Gene(m)'!Z14+'Ejecución x Fte.Fto.y Gene(m)'!Z21+'Ejecución x Fte.Fto.y Gene(m)'!Z24</f>
        <v>7440696.3400000008</v>
      </c>
      <c r="L16" s="29">
        <f>'Ejecución x Fte.Fto.y Gene(m)'!AA14+'Ejecución x Fte.Fto.y Gene(m)'!AA21+'Ejecución x Fte.Fto.y Gene(m)'!AA24</f>
        <v>91944966.659999996</v>
      </c>
      <c r="M16" s="30">
        <f>+K16/E16</f>
        <v>7.4866898457979808E-2</v>
      </c>
      <c r="N16" s="8"/>
    </row>
    <row r="17" spans="1:14" ht="28.5" customHeight="1" thickBot="1" x14ac:dyDescent="0.3">
      <c r="A17" s="8"/>
      <c r="B17" s="72" t="s">
        <v>8</v>
      </c>
      <c r="C17" s="73"/>
      <c r="D17" s="40">
        <f t="shared" ref="D17:L17" si="3">D15+D9</f>
        <v>345459236</v>
      </c>
      <c r="E17" s="40">
        <f t="shared" si="3"/>
        <v>397021921</v>
      </c>
      <c r="F17" s="40">
        <f t="shared" si="3"/>
        <v>0</v>
      </c>
      <c r="G17" s="40">
        <f t="shared" si="3"/>
        <v>76308949.060000002</v>
      </c>
      <c r="H17" s="40">
        <f t="shared" si="3"/>
        <v>0</v>
      </c>
      <c r="I17" s="40">
        <f t="shared" si="3"/>
        <v>0</v>
      </c>
      <c r="J17" s="40">
        <f t="shared" si="3"/>
        <v>0</v>
      </c>
      <c r="K17" s="40">
        <f t="shared" si="3"/>
        <v>76308949.060000002</v>
      </c>
      <c r="L17" s="40">
        <f t="shared" si="3"/>
        <v>320712971.93999994</v>
      </c>
      <c r="M17" s="52">
        <f>+K17/E17</f>
        <v>0.19220336466005866</v>
      </c>
      <c r="N17" s="8"/>
    </row>
    <row r="18" spans="1:14" ht="15.75" customHeight="1" x14ac:dyDescent="0.25">
      <c r="A18" s="8"/>
      <c r="B18" s="90" t="s">
        <v>63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8"/>
    </row>
    <row r="19" spans="1:14" ht="15.75" customHeight="1" x14ac:dyDescent="0.25">
      <c r="A19" s="8"/>
      <c r="B19" s="74" t="s">
        <v>65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8"/>
    </row>
    <row r="20" spans="1:14" x14ac:dyDescent="0.25">
      <c r="A20" s="8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10"/>
      <c r="N20" s="8"/>
    </row>
  </sheetData>
  <mergeCells count="10">
    <mergeCell ref="B2:M2"/>
    <mergeCell ref="B3:M3"/>
    <mergeCell ref="B4:M4"/>
    <mergeCell ref="B5:M5"/>
    <mergeCell ref="B8:C8"/>
    <mergeCell ref="B9:C9"/>
    <mergeCell ref="B15:C15"/>
    <mergeCell ref="B17:C17"/>
    <mergeCell ref="B18:M18"/>
    <mergeCell ref="B19:M19"/>
  </mergeCells>
  <phoneticPr fontId="0" type="noConversion"/>
  <printOptions horizontalCentered="1"/>
  <pageMargins left="0.23" right="0.17" top="1.1200000000000001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56"/>
  <sheetViews>
    <sheetView topLeftCell="C1" zoomScaleSheetLayoutView="80" workbookViewId="0">
      <selection activeCell="X8" sqref="X8"/>
    </sheetView>
  </sheetViews>
  <sheetFormatPr baseColWidth="10" defaultRowHeight="14.25" outlineLevelRow="1" x14ac:dyDescent="0.25"/>
  <cols>
    <col min="1" max="1" width="1.7109375" style="1" customWidth="1"/>
    <col min="2" max="2" width="2.7109375" style="1" customWidth="1"/>
    <col min="3" max="3" width="56.42578125" style="1" customWidth="1"/>
    <col min="4" max="4" width="16.28515625" style="2" customWidth="1"/>
    <col min="5" max="5" width="16" style="2" customWidth="1"/>
    <col min="6" max="9" width="15" style="2" hidden="1" customWidth="1"/>
    <col min="10" max="12" width="15" style="2" customWidth="1"/>
    <col min="13" max="21" width="15" style="2" hidden="1" customWidth="1"/>
    <col min="22" max="24" width="15" style="2" customWidth="1"/>
    <col min="25" max="25" width="15.5703125" style="2" hidden="1" customWidth="1"/>
    <col min="26" max="26" width="14.140625" style="2" hidden="1" customWidth="1"/>
    <col min="27" max="27" width="13.5703125" style="3" hidden="1" customWidth="1"/>
    <col min="28" max="28" width="1" style="1" customWidth="1"/>
    <col min="29" max="16384" width="11.42578125" style="1"/>
  </cols>
  <sheetData>
    <row r="1" spans="1:31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/>
      <c r="AB1" s="8"/>
    </row>
    <row r="2" spans="1:31" ht="15.75" x14ac:dyDescent="0.25">
      <c r="A2" s="8"/>
      <c r="B2" s="76" t="s">
        <v>93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8"/>
    </row>
    <row r="3" spans="1:31" ht="15.75" x14ac:dyDescent="0.25">
      <c r="A3" s="8"/>
      <c r="B3" s="76" t="s">
        <v>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8"/>
    </row>
    <row r="4" spans="1:31" ht="15.75" x14ac:dyDescent="0.25">
      <c r="A4" s="8"/>
      <c r="B4" s="76" t="s">
        <v>96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8"/>
    </row>
    <row r="5" spans="1:31" x14ac:dyDescent="0.25">
      <c r="A5" s="8"/>
      <c r="B5" s="77" t="s">
        <v>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8"/>
    </row>
    <row r="6" spans="1:31" s="5" customFormat="1" ht="3.75" customHeight="1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1"/>
    </row>
    <row r="7" spans="1:31" ht="94.5" customHeight="1" thickBot="1" x14ac:dyDescent="0.3">
      <c r="A7" s="8"/>
      <c r="B7" s="95" t="s">
        <v>26</v>
      </c>
      <c r="C7" s="96"/>
      <c r="D7" s="60" t="s">
        <v>3</v>
      </c>
      <c r="E7" s="60" t="s">
        <v>4</v>
      </c>
      <c r="F7" s="49" t="s">
        <v>30</v>
      </c>
      <c r="G7" s="49" t="s">
        <v>54</v>
      </c>
      <c r="H7" s="49" t="s">
        <v>57</v>
      </c>
      <c r="I7" s="49" t="s">
        <v>67</v>
      </c>
      <c r="J7" s="60" t="s">
        <v>80</v>
      </c>
      <c r="K7" s="60" t="s">
        <v>81</v>
      </c>
      <c r="L7" s="60" t="s">
        <v>82</v>
      </c>
      <c r="M7" s="60" t="s">
        <v>83</v>
      </c>
      <c r="N7" s="60" t="s">
        <v>84</v>
      </c>
      <c r="O7" s="60" t="s">
        <v>85</v>
      </c>
      <c r="P7" s="60" t="s">
        <v>86</v>
      </c>
      <c r="Q7" s="60" t="s">
        <v>87</v>
      </c>
      <c r="R7" s="60" t="s">
        <v>88</v>
      </c>
      <c r="S7" s="60" t="s">
        <v>89</v>
      </c>
      <c r="T7" s="60" t="s">
        <v>90</v>
      </c>
      <c r="U7" s="60" t="s">
        <v>91</v>
      </c>
      <c r="V7" s="60" t="s">
        <v>100</v>
      </c>
      <c r="W7" s="60" t="s">
        <v>98</v>
      </c>
      <c r="X7" s="61" t="s">
        <v>99</v>
      </c>
      <c r="Y7" s="49" t="s">
        <v>66</v>
      </c>
      <c r="Z7" s="49" t="s">
        <v>60</v>
      </c>
      <c r="AA7" s="50" t="s">
        <v>61</v>
      </c>
      <c r="AB7" s="8"/>
    </row>
    <row r="8" spans="1:31" ht="23.25" customHeight="1" x14ac:dyDescent="0.25">
      <c r="A8" s="8"/>
      <c r="B8" s="70" t="s">
        <v>1</v>
      </c>
      <c r="C8" s="71"/>
      <c r="D8" s="39">
        <f t="shared" ref="D8:Y8" si="0">SUM(D9:D13)</f>
        <v>120691396</v>
      </c>
      <c r="E8" s="39">
        <f t="shared" si="0"/>
        <v>207932789</v>
      </c>
      <c r="F8" s="39">
        <f t="shared" si="0"/>
        <v>122546258.66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84201731.900000006</v>
      </c>
      <c r="K8" s="39">
        <f t="shared" si="0"/>
        <v>13441640.130000001</v>
      </c>
      <c r="L8" s="39">
        <f t="shared" si="0"/>
        <v>24902886.630000003</v>
      </c>
      <c r="M8" s="39">
        <f t="shared" si="0"/>
        <v>0</v>
      </c>
      <c r="N8" s="39">
        <f t="shared" si="0"/>
        <v>0</v>
      </c>
      <c r="O8" s="39">
        <f t="shared" si="0"/>
        <v>0</v>
      </c>
      <c r="P8" s="39">
        <f t="shared" si="0"/>
        <v>0</v>
      </c>
      <c r="Q8" s="39">
        <f t="shared" si="0"/>
        <v>0</v>
      </c>
      <c r="R8" s="39">
        <f t="shared" si="0"/>
        <v>0</v>
      </c>
      <c r="S8" s="39">
        <f t="shared" si="0"/>
        <v>0</v>
      </c>
      <c r="T8" s="39">
        <f t="shared" si="0"/>
        <v>0</v>
      </c>
      <c r="U8" s="39">
        <f t="shared" si="0"/>
        <v>0</v>
      </c>
      <c r="V8" s="39">
        <f t="shared" si="0"/>
        <v>122546258.66</v>
      </c>
      <c r="W8" s="39">
        <f t="shared" si="0"/>
        <v>85386530.340000004</v>
      </c>
      <c r="X8" s="66">
        <f>SUM(V8/E8)</f>
        <v>0.58935514331027417</v>
      </c>
      <c r="Y8" s="39">
        <f t="shared" si="0"/>
        <v>122546258.66</v>
      </c>
      <c r="Z8" s="39">
        <f>SUM(Z9:Z13)</f>
        <v>85386530.340000004</v>
      </c>
      <c r="AA8" s="51">
        <f>Y8/E8</f>
        <v>0.58935514331027417</v>
      </c>
      <c r="AB8" s="8"/>
    </row>
    <row r="9" spans="1:31" ht="23.25" hidden="1" customHeight="1" outlineLevel="1" x14ac:dyDescent="0.25">
      <c r="A9" s="8"/>
      <c r="B9" s="14"/>
      <c r="C9" s="15" t="s">
        <v>22</v>
      </c>
      <c r="D9" s="19">
        <v>0</v>
      </c>
      <c r="E9" s="19">
        <v>0</v>
      </c>
      <c r="F9" s="19">
        <v>0</v>
      </c>
      <c r="G9" s="19">
        <v>0</v>
      </c>
      <c r="H9" s="19">
        <f>Y9-G9-F9</f>
        <v>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>
        <v>0</v>
      </c>
      <c r="Z9" s="19">
        <f>E9-Y9</f>
        <v>0</v>
      </c>
      <c r="AA9" s="22">
        <v>0</v>
      </c>
      <c r="AB9" s="8"/>
    </row>
    <row r="10" spans="1:31" ht="24" customHeight="1" collapsed="1" x14ac:dyDescent="0.25">
      <c r="A10" s="8"/>
      <c r="B10" s="14"/>
      <c r="C10" s="15" t="s">
        <v>23</v>
      </c>
      <c r="D10" s="19">
        <v>118871396</v>
      </c>
      <c r="E10" s="17">
        <v>168752993</v>
      </c>
      <c r="F10" s="17">
        <f>SUM(D29:F29)</f>
        <v>42549983.579999998</v>
      </c>
      <c r="G10" s="17">
        <f>SUM(G29:I29)</f>
        <v>0</v>
      </c>
      <c r="H10" s="17">
        <f>SUM(D36:F36)</f>
        <v>0</v>
      </c>
      <c r="I10" s="17">
        <f>SUM(G36:I36)</f>
        <v>0</v>
      </c>
      <c r="J10" s="17">
        <f>SUM(D29)</f>
        <v>20394239.899999999</v>
      </c>
      <c r="K10" s="17">
        <f t="shared" ref="K10:O13" si="1">SUM(E29)</f>
        <v>13365170.15</v>
      </c>
      <c r="L10" s="17">
        <f t="shared" si="1"/>
        <v>8790573.5299999993</v>
      </c>
      <c r="M10" s="17">
        <f t="shared" si="1"/>
        <v>0</v>
      </c>
      <c r="N10" s="17">
        <f t="shared" si="1"/>
        <v>0</v>
      </c>
      <c r="O10" s="17">
        <f t="shared" si="1"/>
        <v>0</v>
      </c>
      <c r="P10" s="17">
        <f>SUM(D36)</f>
        <v>0</v>
      </c>
      <c r="Q10" s="17">
        <f t="shared" ref="Q10:U13" si="2">SUM(E36)</f>
        <v>0</v>
      </c>
      <c r="R10" s="17">
        <f t="shared" si="2"/>
        <v>0</v>
      </c>
      <c r="S10" s="17">
        <f t="shared" si="2"/>
        <v>0</v>
      </c>
      <c r="T10" s="17">
        <f t="shared" si="2"/>
        <v>0</v>
      </c>
      <c r="U10" s="17">
        <f t="shared" si="2"/>
        <v>0</v>
      </c>
      <c r="V10" s="17">
        <f>SUM(J10,K10,L10,M10,N10,O10,P10,Q10,R10,S10,T10,U10)</f>
        <v>42549983.579999998</v>
      </c>
      <c r="W10" s="17">
        <f>SUM(E10-V10)</f>
        <v>126203009.42</v>
      </c>
      <c r="X10" s="69">
        <f>(V10/E10)</f>
        <v>0.25214357875122251</v>
      </c>
      <c r="Y10" s="19">
        <f>SUM(F10:I10)</f>
        <v>42549983.579999998</v>
      </c>
      <c r="Z10" s="19">
        <f>E10-Y10</f>
        <v>126203009.42</v>
      </c>
      <c r="AA10" s="22">
        <f>Y10/E10</f>
        <v>0.25214357875122251</v>
      </c>
      <c r="AB10" s="8"/>
      <c r="AE10" s="6"/>
    </row>
    <row r="11" spans="1:31" ht="24" hidden="1" customHeight="1" x14ac:dyDescent="0.25">
      <c r="A11" s="8"/>
      <c r="B11" s="14"/>
      <c r="C11" s="15" t="s">
        <v>29</v>
      </c>
      <c r="D11" s="19"/>
      <c r="E11" s="17"/>
      <c r="F11" s="17">
        <f>SUM(D30:F30)</f>
        <v>0</v>
      </c>
      <c r="G11" s="17">
        <f>SUM(G30:I30)</f>
        <v>0</v>
      </c>
      <c r="H11" s="17">
        <f>SUM(D37:F37)</f>
        <v>0</v>
      </c>
      <c r="I11" s="17">
        <f>SUM(G37:I37)</f>
        <v>0</v>
      </c>
      <c r="J11" s="17">
        <f t="shared" ref="J11:J13" si="3">SUM(D30)</f>
        <v>0</v>
      </c>
      <c r="K11" s="17">
        <f t="shared" si="1"/>
        <v>0</v>
      </c>
      <c r="L11" s="17">
        <f t="shared" si="1"/>
        <v>0</v>
      </c>
      <c r="M11" s="17">
        <f t="shared" si="1"/>
        <v>0</v>
      </c>
      <c r="N11" s="17">
        <f t="shared" si="1"/>
        <v>0</v>
      </c>
      <c r="O11" s="17">
        <f t="shared" si="1"/>
        <v>0</v>
      </c>
      <c r="P11" s="17">
        <f t="shared" ref="P11:P13" si="4">SUM(D37)</f>
        <v>0</v>
      </c>
      <c r="Q11" s="17">
        <f t="shared" si="2"/>
        <v>0</v>
      </c>
      <c r="R11" s="17">
        <f t="shared" si="2"/>
        <v>0</v>
      </c>
      <c r="S11" s="17">
        <f t="shared" si="2"/>
        <v>0</v>
      </c>
      <c r="T11" s="17">
        <f t="shared" si="2"/>
        <v>0</v>
      </c>
      <c r="U11" s="17">
        <f t="shared" si="2"/>
        <v>0</v>
      </c>
      <c r="V11" s="17">
        <f t="shared" ref="V11:V17" si="5">SUM(J11,K11,L11,M11,N11,O11,P11,Q11,R11,S11,T11,U11)</f>
        <v>0</v>
      </c>
      <c r="W11" s="17">
        <f t="shared" ref="W11:W17" si="6">SUM(E11-V11)</f>
        <v>0</v>
      </c>
      <c r="X11" s="69">
        <v>0</v>
      </c>
      <c r="Y11" s="19">
        <f>SUM(F11:I11)</f>
        <v>0</v>
      </c>
      <c r="Z11" s="19">
        <f>E11-Y11</f>
        <v>0</v>
      </c>
      <c r="AA11" s="22">
        <v>0</v>
      </c>
      <c r="AB11" s="8"/>
      <c r="AE11" s="6"/>
    </row>
    <row r="12" spans="1:31" ht="23.25" customHeight="1" x14ac:dyDescent="0.25">
      <c r="A12" s="8"/>
      <c r="B12" s="14"/>
      <c r="C12" s="15" t="s">
        <v>24</v>
      </c>
      <c r="D12" s="19">
        <v>1820000</v>
      </c>
      <c r="E12" s="17">
        <v>1311520</v>
      </c>
      <c r="F12" s="17">
        <f>SUM(D31:F31)</f>
        <v>999814.42</v>
      </c>
      <c r="G12" s="17">
        <f>SUM(G31:I31)</f>
        <v>0</v>
      </c>
      <c r="H12" s="17">
        <f>SUM(D38:F38)</f>
        <v>0</v>
      </c>
      <c r="I12" s="17">
        <f>SUM(G38:I38)</f>
        <v>0</v>
      </c>
      <c r="J12" s="17">
        <f t="shared" si="3"/>
        <v>88532.14</v>
      </c>
      <c r="K12" s="17">
        <f t="shared" si="1"/>
        <v>78719.98</v>
      </c>
      <c r="L12" s="17">
        <f t="shared" si="1"/>
        <v>832562.3</v>
      </c>
      <c r="M12" s="17">
        <f t="shared" si="1"/>
        <v>0</v>
      </c>
      <c r="N12" s="17">
        <f t="shared" si="1"/>
        <v>0</v>
      </c>
      <c r="O12" s="17">
        <f t="shared" si="1"/>
        <v>0</v>
      </c>
      <c r="P12" s="17">
        <f t="shared" si="4"/>
        <v>0</v>
      </c>
      <c r="Q12" s="17">
        <f t="shared" si="2"/>
        <v>0</v>
      </c>
      <c r="R12" s="17">
        <f t="shared" si="2"/>
        <v>0</v>
      </c>
      <c r="S12" s="17">
        <f t="shared" si="2"/>
        <v>0</v>
      </c>
      <c r="T12" s="17">
        <f t="shared" si="2"/>
        <v>0</v>
      </c>
      <c r="U12" s="17">
        <f t="shared" si="2"/>
        <v>0</v>
      </c>
      <c r="V12" s="17">
        <f t="shared" si="5"/>
        <v>999814.42</v>
      </c>
      <c r="W12" s="17">
        <f t="shared" si="6"/>
        <v>311705.57999999996</v>
      </c>
      <c r="X12" s="69">
        <f t="shared" ref="X12:X13" si="7">(V12/E12)</f>
        <v>0.76233257594241799</v>
      </c>
      <c r="Y12" s="19">
        <f t="shared" ref="Y12:Y13" si="8">SUM(F12:I12)</f>
        <v>999814.42</v>
      </c>
      <c r="Z12" s="19">
        <f>E12-Y12</f>
        <v>311705.57999999996</v>
      </c>
      <c r="AA12" s="22">
        <f t="shared" ref="AA12:AA18" si="9">Y12/E12</f>
        <v>0.76233257594241799</v>
      </c>
      <c r="AB12" s="8"/>
      <c r="AE12" s="6"/>
    </row>
    <row r="13" spans="1:31" ht="23.25" customHeight="1" x14ac:dyDescent="0.25">
      <c r="A13" s="8"/>
      <c r="B13" s="14"/>
      <c r="C13" s="15" t="s">
        <v>25</v>
      </c>
      <c r="D13" s="19">
        <v>0</v>
      </c>
      <c r="E13" s="17">
        <v>37868276</v>
      </c>
      <c r="F13" s="17">
        <f>SUM(D32:F32)</f>
        <v>78996460.659999996</v>
      </c>
      <c r="G13" s="17">
        <f>SUM(G32:I32)</f>
        <v>0</v>
      </c>
      <c r="H13" s="17">
        <f>SUM(D39:F39)</f>
        <v>0</v>
      </c>
      <c r="I13" s="17">
        <f>SUM(G39:I39)</f>
        <v>0</v>
      </c>
      <c r="J13" s="17">
        <f t="shared" si="3"/>
        <v>63718959.859999999</v>
      </c>
      <c r="K13" s="17">
        <f t="shared" si="1"/>
        <v>-2250</v>
      </c>
      <c r="L13" s="17">
        <f t="shared" si="1"/>
        <v>15279750.800000001</v>
      </c>
      <c r="M13" s="17">
        <f t="shared" si="1"/>
        <v>0</v>
      </c>
      <c r="N13" s="17">
        <f t="shared" si="1"/>
        <v>0</v>
      </c>
      <c r="O13" s="17">
        <f t="shared" si="1"/>
        <v>0</v>
      </c>
      <c r="P13" s="17">
        <f t="shared" si="4"/>
        <v>0</v>
      </c>
      <c r="Q13" s="17">
        <f t="shared" si="2"/>
        <v>0</v>
      </c>
      <c r="R13" s="17">
        <f t="shared" si="2"/>
        <v>0</v>
      </c>
      <c r="S13" s="17">
        <f t="shared" si="2"/>
        <v>0</v>
      </c>
      <c r="T13" s="17">
        <f t="shared" si="2"/>
        <v>0</v>
      </c>
      <c r="U13" s="17">
        <f t="shared" si="2"/>
        <v>0</v>
      </c>
      <c r="V13" s="17">
        <f t="shared" si="5"/>
        <v>78996460.659999996</v>
      </c>
      <c r="W13" s="17">
        <f t="shared" si="6"/>
        <v>-41128184.659999996</v>
      </c>
      <c r="X13" s="69">
        <f t="shared" si="7"/>
        <v>2.0860854785150504</v>
      </c>
      <c r="Y13" s="19">
        <f t="shared" si="8"/>
        <v>78996460.659999996</v>
      </c>
      <c r="Z13" s="19">
        <f>E13-Y13</f>
        <v>-41128184.659999996</v>
      </c>
      <c r="AA13" s="22">
        <f t="shared" si="9"/>
        <v>2.0860854785150504</v>
      </c>
      <c r="AB13" s="8"/>
      <c r="AE13" s="6"/>
    </row>
    <row r="14" spans="1:31" ht="23.25" customHeight="1" x14ac:dyDescent="0.25">
      <c r="A14" s="8"/>
      <c r="B14" s="92" t="s">
        <v>2</v>
      </c>
      <c r="C14" s="93"/>
      <c r="D14" s="41">
        <f>SUM(D15:D17)</f>
        <v>0</v>
      </c>
      <c r="E14" s="41">
        <f t="shared" ref="E14:Z14" si="10">SUM(E15:E17)</f>
        <v>3372744</v>
      </c>
      <c r="F14" s="41">
        <f t="shared" si="10"/>
        <v>3329316.1599999997</v>
      </c>
      <c r="G14" s="41">
        <f t="shared" si="10"/>
        <v>0</v>
      </c>
      <c r="H14" s="41">
        <f>SUM(H15:H17)</f>
        <v>0</v>
      </c>
      <c r="I14" s="41">
        <f>SUM(I15:I17)</f>
        <v>0</v>
      </c>
      <c r="J14" s="41">
        <f t="shared" ref="J14:O14" si="11">SUM(J15:J17)</f>
        <v>881290.16</v>
      </c>
      <c r="K14" s="41">
        <f t="shared" si="11"/>
        <v>968938</v>
      </c>
      <c r="L14" s="41">
        <f t="shared" si="11"/>
        <v>1479088</v>
      </c>
      <c r="M14" s="41">
        <f t="shared" si="11"/>
        <v>0</v>
      </c>
      <c r="N14" s="41">
        <f t="shared" si="11"/>
        <v>0</v>
      </c>
      <c r="O14" s="41">
        <f t="shared" si="11"/>
        <v>0</v>
      </c>
      <c r="P14" s="41">
        <f t="shared" ref="P14" si="12">SUM(P15:P17)</f>
        <v>0</v>
      </c>
      <c r="Q14" s="41">
        <f t="shared" ref="Q14" si="13">SUM(Q15:Q17)</f>
        <v>0</v>
      </c>
      <c r="R14" s="41">
        <f t="shared" ref="R14" si="14">SUM(R15:R17)</f>
        <v>0</v>
      </c>
      <c r="S14" s="41">
        <f t="shared" ref="S14" si="15">SUM(S15:S17)</f>
        <v>0</v>
      </c>
      <c r="T14" s="41">
        <f t="shared" ref="T14" si="16">SUM(T15:T17)</f>
        <v>0</v>
      </c>
      <c r="U14" s="41">
        <f t="shared" ref="U14:W14" si="17">SUM(U15:U17)</f>
        <v>0</v>
      </c>
      <c r="V14" s="41">
        <f t="shared" si="17"/>
        <v>3329316.1599999997</v>
      </c>
      <c r="W14" s="41">
        <f t="shared" si="17"/>
        <v>43427.840000000084</v>
      </c>
      <c r="X14" s="66">
        <v>0</v>
      </c>
      <c r="Y14" s="41">
        <f t="shared" si="10"/>
        <v>3329316.1599999997</v>
      </c>
      <c r="Z14" s="41">
        <f t="shared" si="10"/>
        <v>43427.840000000084</v>
      </c>
      <c r="AA14" s="51">
        <f t="shared" si="9"/>
        <v>0.98712388488423664</v>
      </c>
      <c r="AB14" s="8"/>
      <c r="AE14" s="6"/>
    </row>
    <row r="15" spans="1:31" ht="23.25" customHeight="1" x14ac:dyDescent="0.25">
      <c r="A15" s="8"/>
      <c r="B15" s="14"/>
      <c r="C15" s="15" t="s">
        <v>29</v>
      </c>
      <c r="D15" s="19">
        <v>0</v>
      </c>
      <c r="E15" s="19">
        <v>520413</v>
      </c>
      <c r="F15" s="19">
        <f>SUM(D45:F45)</f>
        <v>20677.78</v>
      </c>
      <c r="G15" s="19">
        <f>SUM(G45:I45)</f>
        <v>0</v>
      </c>
      <c r="H15" s="19">
        <f>SUM(D51:F51)</f>
        <v>0</v>
      </c>
      <c r="I15" s="19">
        <f>SUM(G51:I51)</f>
        <v>0</v>
      </c>
      <c r="J15" s="19">
        <f>SUM(D45)</f>
        <v>20677.78</v>
      </c>
      <c r="K15" s="19">
        <f t="shared" ref="K15:O17" si="18">SUM(E45)</f>
        <v>0</v>
      </c>
      <c r="L15" s="19">
        <f t="shared" si="18"/>
        <v>0</v>
      </c>
      <c r="M15" s="19">
        <f t="shared" si="18"/>
        <v>0</v>
      </c>
      <c r="N15" s="19">
        <f t="shared" si="18"/>
        <v>0</v>
      </c>
      <c r="O15" s="19">
        <f t="shared" si="18"/>
        <v>0</v>
      </c>
      <c r="P15" s="19">
        <f>SUM(D51)</f>
        <v>0</v>
      </c>
      <c r="Q15" s="19">
        <f t="shared" ref="Q15:U17" si="19">SUM(E51)</f>
        <v>0</v>
      </c>
      <c r="R15" s="19">
        <f t="shared" si="19"/>
        <v>0</v>
      </c>
      <c r="S15" s="19">
        <f t="shared" si="19"/>
        <v>0</v>
      </c>
      <c r="T15" s="19">
        <f t="shared" si="19"/>
        <v>0</v>
      </c>
      <c r="U15" s="19">
        <f t="shared" si="19"/>
        <v>0</v>
      </c>
      <c r="V15" s="17">
        <f t="shared" si="5"/>
        <v>20677.78</v>
      </c>
      <c r="W15" s="17">
        <f t="shared" si="6"/>
        <v>499735.22</v>
      </c>
      <c r="X15" s="69">
        <v>0</v>
      </c>
      <c r="Y15" s="19">
        <f>SUM(F15:I15)</f>
        <v>20677.78</v>
      </c>
      <c r="Z15" s="19">
        <f t="shared" ref="Z15:Z17" si="20">E15-Y15</f>
        <v>499735.22</v>
      </c>
      <c r="AA15" s="22">
        <f t="shared" si="9"/>
        <v>3.9733404046401605E-2</v>
      </c>
      <c r="AB15" s="8"/>
      <c r="AE15" s="6"/>
    </row>
    <row r="16" spans="1:31" ht="23.25" customHeight="1" x14ac:dyDescent="0.25">
      <c r="A16" s="8"/>
      <c r="B16" s="14"/>
      <c r="C16" s="15" t="s">
        <v>24</v>
      </c>
      <c r="D16" s="19">
        <v>0</v>
      </c>
      <c r="E16" s="19">
        <v>0</v>
      </c>
      <c r="F16" s="19">
        <f>SUM(D46:F46)</f>
        <v>0</v>
      </c>
      <c r="G16" s="19">
        <f>SUM(G46:I46)</f>
        <v>0</v>
      </c>
      <c r="H16" s="19">
        <f>SUM(D52:F52)</f>
        <v>0</v>
      </c>
      <c r="I16" s="19">
        <f>SUM(G52:I52)</f>
        <v>0</v>
      </c>
      <c r="J16" s="19">
        <f t="shared" ref="J16:J17" si="21">SUM(D46)</f>
        <v>0</v>
      </c>
      <c r="K16" s="19">
        <f t="shared" si="18"/>
        <v>0</v>
      </c>
      <c r="L16" s="19">
        <f t="shared" si="18"/>
        <v>0</v>
      </c>
      <c r="M16" s="19">
        <f t="shared" si="18"/>
        <v>0</v>
      </c>
      <c r="N16" s="19">
        <f t="shared" si="18"/>
        <v>0</v>
      </c>
      <c r="O16" s="19">
        <f t="shared" si="18"/>
        <v>0</v>
      </c>
      <c r="P16" s="19">
        <f t="shared" ref="P16:P17" si="22">SUM(D52)</f>
        <v>0</v>
      </c>
      <c r="Q16" s="19">
        <f t="shared" si="19"/>
        <v>0</v>
      </c>
      <c r="R16" s="19">
        <f t="shared" si="19"/>
        <v>0</v>
      </c>
      <c r="S16" s="19">
        <f t="shared" si="19"/>
        <v>0</v>
      </c>
      <c r="T16" s="19">
        <f t="shared" si="19"/>
        <v>0</v>
      </c>
      <c r="U16" s="19">
        <f t="shared" si="19"/>
        <v>0</v>
      </c>
      <c r="V16" s="17">
        <f t="shared" si="5"/>
        <v>0</v>
      </c>
      <c r="W16" s="17">
        <f t="shared" si="6"/>
        <v>0</v>
      </c>
      <c r="X16" s="69">
        <v>0</v>
      </c>
      <c r="Y16" s="19">
        <f t="shared" ref="Y16:Y17" si="23">SUM(F16:I16)</f>
        <v>0</v>
      </c>
      <c r="Z16" s="19">
        <f>E16-Y16</f>
        <v>0</v>
      </c>
      <c r="AA16" s="22" t="e">
        <f t="shared" si="9"/>
        <v>#DIV/0!</v>
      </c>
      <c r="AB16" s="8"/>
      <c r="AE16" s="6"/>
    </row>
    <row r="17" spans="1:31" ht="23.25" customHeight="1" thickBot="1" x14ac:dyDescent="0.3">
      <c r="A17" s="8"/>
      <c r="B17" s="24"/>
      <c r="C17" s="25" t="s">
        <v>25</v>
      </c>
      <c r="D17" s="31">
        <v>0</v>
      </c>
      <c r="E17" s="31">
        <v>2852331</v>
      </c>
      <c r="F17" s="31">
        <f>SUM(D47:F47)</f>
        <v>3308638.38</v>
      </c>
      <c r="G17" s="31">
        <f>SUM(G47:I47)</f>
        <v>0</v>
      </c>
      <c r="H17" s="31">
        <f>SUM(D53:F53)</f>
        <v>0</v>
      </c>
      <c r="I17" s="31">
        <f>SUM(G53:I53)</f>
        <v>0</v>
      </c>
      <c r="J17" s="19">
        <f t="shared" si="21"/>
        <v>860612.38</v>
      </c>
      <c r="K17" s="19">
        <f t="shared" si="18"/>
        <v>968938</v>
      </c>
      <c r="L17" s="19">
        <f t="shared" si="18"/>
        <v>1479088</v>
      </c>
      <c r="M17" s="19">
        <f t="shared" si="18"/>
        <v>0</v>
      </c>
      <c r="N17" s="19">
        <f t="shared" si="18"/>
        <v>0</v>
      </c>
      <c r="O17" s="19">
        <f t="shared" si="18"/>
        <v>0</v>
      </c>
      <c r="P17" s="19">
        <f t="shared" si="22"/>
        <v>0</v>
      </c>
      <c r="Q17" s="19">
        <f t="shared" si="19"/>
        <v>0</v>
      </c>
      <c r="R17" s="19">
        <f t="shared" si="19"/>
        <v>0</v>
      </c>
      <c r="S17" s="19">
        <f t="shared" si="19"/>
        <v>0</v>
      </c>
      <c r="T17" s="19">
        <f t="shared" si="19"/>
        <v>0</v>
      </c>
      <c r="U17" s="19">
        <f t="shared" si="19"/>
        <v>0</v>
      </c>
      <c r="V17" s="17">
        <f t="shared" si="5"/>
        <v>3308638.38</v>
      </c>
      <c r="W17" s="17">
        <f t="shared" si="6"/>
        <v>-456307.37999999989</v>
      </c>
      <c r="X17" s="69">
        <v>0</v>
      </c>
      <c r="Y17" s="19">
        <f t="shared" si="23"/>
        <v>3308638.38</v>
      </c>
      <c r="Z17" s="31">
        <f t="shared" si="20"/>
        <v>-456307.37999999989</v>
      </c>
      <c r="AA17" s="22">
        <f t="shared" si="9"/>
        <v>1.1599770082784921</v>
      </c>
      <c r="AB17" s="8"/>
      <c r="AE17" s="6"/>
    </row>
    <row r="18" spans="1:31" ht="30" customHeight="1" thickBot="1" x14ac:dyDescent="0.3">
      <c r="A18" s="8"/>
      <c r="B18" s="72" t="s">
        <v>8</v>
      </c>
      <c r="C18" s="73"/>
      <c r="D18" s="40">
        <f t="shared" ref="D18:Y18" si="24">D14+D8</f>
        <v>120691396</v>
      </c>
      <c r="E18" s="40">
        <f t="shared" si="24"/>
        <v>211305533</v>
      </c>
      <c r="F18" s="40">
        <f t="shared" si="24"/>
        <v>125875574.81999999</v>
      </c>
      <c r="G18" s="40">
        <f t="shared" si="24"/>
        <v>0</v>
      </c>
      <c r="H18" s="40">
        <f t="shared" si="24"/>
        <v>0</v>
      </c>
      <c r="I18" s="40">
        <f t="shared" si="24"/>
        <v>0</v>
      </c>
      <c r="J18" s="40">
        <f t="shared" si="24"/>
        <v>85083022.060000002</v>
      </c>
      <c r="K18" s="40">
        <f t="shared" si="24"/>
        <v>14410578.130000001</v>
      </c>
      <c r="L18" s="40">
        <f t="shared" si="24"/>
        <v>26381974.630000003</v>
      </c>
      <c r="M18" s="40">
        <f t="shared" si="24"/>
        <v>0</v>
      </c>
      <c r="N18" s="40">
        <f t="shared" si="24"/>
        <v>0</v>
      </c>
      <c r="O18" s="40">
        <f t="shared" si="24"/>
        <v>0</v>
      </c>
      <c r="P18" s="40">
        <f t="shared" si="24"/>
        <v>0</v>
      </c>
      <c r="Q18" s="40">
        <f t="shared" si="24"/>
        <v>0</v>
      </c>
      <c r="R18" s="40">
        <f t="shared" si="24"/>
        <v>0</v>
      </c>
      <c r="S18" s="40">
        <f t="shared" si="24"/>
        <v>0</v>
      </c>
      <c r="T18" s="40">
        <f t="shared" si="24"/>
        <v>0</v>
      </c>
      <c r="U18" s="40">
        <f t="shared" si="24"/>
        <v>0</v>
      </c>
      <c r="V18" s="40">
        <f t="shared" si="24"/>
        <v>125875574.81999999</v>
      </c>
      <c r="W18" s="40">
        <f t="shared" si="24"/>
        <v>85429958.180000007</v>
      </c>
      <c r="X18" s="66">
        <f>SUM(V18/E18)</f>
        <v>0.59570411163819359</v>
      </c>
      <c r="Y18" s="40">
        <f t="shared" si="24"/>
        <v>125875574.81999999</v>
      </c>
      <c r="Z18" s="40">
        <f>(Z8+Z14)</f>
        <v>85429958.180000007</v>
      </c>
      <c r="AA18" s="52">
        <f t="shared" si="9"/>
        <v>0.59570411163819359</v>
      </c>
      <c r="AB18" s="8"/>
    </row>
    <row r="19" spans="1:31" ht="15.75" customHeight="1" x14ac:dyDescent="0.25">
      <c r="A19" s="8"/>
      <c r="B19" s="90" t="s">
        <v>94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31" x14ac:dyDescent="0.25">
      <c r="A20" s="8"/>
      <c r="B20" s="74" t="s">
        <v>95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8"/>
    </row>
    <row r="21" spans="1:31" x14ac:dyDescent="0.25">
      <c r="A21" s="8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0"/>
      <c r="AB21" s="8"/>
    </row>
    <row r="25" spans="1:31" hidden="1" x14ac:dyDescent="0.25"/>
    <row r="26" spans="1:31" hidden="1" x14ac:dyDescent="0.25"/>
    <row r="27" spans="1:31" ht="36" hidden="1" customHeight="1" x14ac:dyDescent="0.25">
      <c r="F27" s="94" t="s">
        <v>48</v>
      </c>
      <c r="G27" s="94"/>
    </row>
    <row r="28" spans="1:31" hidden="1" x14ac:dyDescent="0.25">
      <c r="C28" s="42"/>
      <c r="D28" s="43" t="s">
        <v>34</v>
      </c>
      <c r="E28" s="43" t="s">
        <v>35</v>
      </c>
      <c r="F28" s="43" t="s">
        <v>46</v>
      </c>
      <c r="G28" s="43" t="s">
        <v>36</v>
      </c>
      <c r="H28" s="43" t="s">
        <v>37</v>
      </c>
      <c r="I28" s="43" t="s">
        <v>38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AA28" s="2"/>
      <c r="AB28" s="2"/>
      <c r="AC28" s="2"/>
      <c r="AD28" s="2"/>
    </row>
    <row r="29" spans="1:31" hidden="1" x14ac:dyDescent="0.25">
      <c r="D29" s="54">
        <v>20394239.899999999</v>
      </c>
      <c r="E29" s="54">
        <v>13365170.15</v>
      </c>
      <c r="F29" s="54">
        <v>8790573.5299999993</v>
      </c>
      <c r="G29" s="54"/>
      <c r="H29" s="54"/>
      <c r="I29" s="54"/>
      <c r="J29" s="2">
        <v>1.3</v>
      </c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2">
        <v>1.3</v>
      </c>
    </row>
    <row r="30" spans="1:31" hidden="1" x14ac:dyDescent="0.25">
      <c r="D30" s="54">
        <v>0</v>
      </c>
      <c r="E30" s="54">
        <v>0</v>
      </c>
      <c r="F30" s="54">
        <v>0</v>
      </c>
      <c r="G30" s="54"/>
      <c r="H30" s="54"/>
      <c r="I30" s="54"/>
      <c r="J30" s="2">
        <v>1.4</v>
      </c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2">
        <v>1.4</v>
      </c>
    </row>
    <row r="31" spans="1:31" hidden="1" x14ac:dyDescent="0.25">
      <c r="D31" s="54">
        <v>88532.14</v>
      </c>
      <c r="E31" s="54">
        <v>78719.98</v>
      </c>
      <c r="F31" s="54">
        <v>832562.3</v>
      </c>
      <c r="G31" s="54"/>
      <c r="H31" s="54"/>
      <c r="I31" s="54"/>
      <c r="J31" s="2">
        <v>1.5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2">
        <v>1.5</v>
      </c>
    </row>
    <row r="32" spans="1:31" hidden="1" x14ac:dyDescent="0.25">
      <c r="D32" s="54">
        <v>63718959.859999999</v>
      </c>
      <c r="E32" s="54">
        <v>-2250</v>
      </c>
      <c r="F32" s="54">
        <v>15279750.800000001</v>
      </c>
      <c r="G32" s="54"/>
      <c r="H32" s="54"/>
      <c r="I32" s="54"/>
      <c r="J32" s="2">
        <v>1.9</v>
      </c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2">
        <v>1.9</v>
      </c>
    </row>
    <row r="33" spans="4:25" hidden="1" x14ac:dyDescent="0.25">
      <c r="D33" s="54"/>
      <c r="E33" s="54"/>
      <c r="F33" s="54"/>
      <c r="G33" s="54"/>
      <c r="H33" s="54"/>
      <c r="I33" s="54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</row>
    <row r="34" spans="4:25" hidden="1" x14ac:dyDescent="0.25">
      <c r="D34" s="54"/>
      <c r="E34" s="54"/>
      <c r="F34" s="54"/>
      <c r="G34" s="54"/>
      <c r="H34" s="54"/>
      <c r="I34" s="54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</row>
    <row r="35" spans="4:25" hidden="1" x14ac:dyDescent="0.25">
      <c r="D35" s="43" t="s">
        <v>39</v>
      </c>
      <c r="E35" s="43" t="s">
        <v>40</v>
      </c>
      <c r="F35" s="43" t="s">
        <v>47</v>
      </c>
      <c r="G35" s="43" t="s">
        <v>42</v>
      </c>
      <c r="H35" s="43" t="s">
        <v>43</v>
      </c>
      <c r="I35" s="43" t="s">
        <v>44</v>
      </c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</row>
    <row r="36" spans="4:25" hidden="1" x14ac:dyDescent="0.25">
      <c r="D36" s="54"/>
      <c r="E36" s="54"/>
      <c r="F36" s="54"/>
      <c r="G36" s="54"/>
      <c r="H36" s="54"/>
      <c r="I36" s="54"/>
      <c r="J36" s="2">
        <v>1.3</v>
      </c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2">
        <v>1.3</v>
      </c>
    </row>
    <row r="37" spans="4:25" hidden="1" x14ac:dyDescent="0.25">
      <c r="D37" s="54"/>
      <c r="E37" s="54"/>
      <c r="F37" s="54"/>
      <c r="G37" s="54"/>
      <c r="H37" s="54"/>
      <c r="I37" s="54"/>
      <c r="J37" s="2">
        <v>1.4</v>
      </c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2">
        <v>1.4</v>
      </c>
    </row>
    <row r="38" spans="4:25" hidden="1" x14ac:dyDescent="0.25">
      <c r="D38" s="54"/>
      <c r="E38" s="54"/>
      <c r="F38" s="54"/>
      <c r="G38" s="54"/>
      <c r="H38" s="54"/>
      <c r="I38" s="54"/>
      <c r="J38" s="2">
        <v>1.5</v>
      </c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2">
        <v>1.5</v>
      </c>
    </row>
    <row r="39" spans="4:25" hidden="1" x14ac:dyDescent="0.25">
      <c r="D39" s="54"/>
      <c r="E39" s="54"/>
      <c r="F39" s="54"/>
      <c r="G39" s="54"/>
      <c r="H39" s="54"/>
      <c r="I39" s="54"/>
      <c r="J39" s="2">
        <v>1.9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2">
        <v>1.9</v>
      </c>
    </row>
    <row r="40" spans="4:25" hidden="1" x14ac:dyDescent="0.25">
      <c r="D40" s="54"/>
      <c r="E40" s="54"/>
      <c r="F40" s="54"/>
      <c r="G40" s="54"/>
      <c r="H40" s="54"/>
      <c r="I40" s="54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</row>
    <row r="41" spans="4:25" hidden="1" x14ac:dyDescent="0.25">
      <c r="D41" s="54"/>
      <c r="E41" s="54"/>
      <c r="F41" s="54"/>
      <c r="G41" s="54"/>
      <c r="H41" s="54"/>
      <c r="I41" s="54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4:25" hidden="1" x14ac:dyDescent="0.25"/>
    <row r="43" spans="4:25" hidden="1" x14ac:dyDescent="0.25"/>
    <row r="44" spans="4:25" hidden="1" x14ac:dyDescent="0.25">
      <c r="D44" s="43" t="s">
        <v>34</v>
      </c>
      <c r="E44" s="43" t="s">
        <v>35</v>
      </c>
      <c r="F44" s="43" t="s">
        <v>46</v>
      </c>
      <c r="G44" s="43" t="s">
        <v>36</v>
      </c>
      <c r="H44" s="43" t="s">
        <v>37</v>
      </c>
      <c r="I44" s="43" t="s">
        <v>38</v>
      </c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</row>
    <row r="45" spans="4:25" hidden="1" x14ac:dyDescent="0.25">
      <c r="D45" s="54">
        <v>20677.78</v>
      </c>
      <c r="E45" s="54">
        <v>0</v>
      </c>
      <c r="F45" s="54">
        <v>0</v>
      </c>
      <c r="G45" s="54"/>
      <c r="H45" s="54"/>
      <c r="I45" s="54"/>
      <c r="J45" s="2">
        <v>1.4</v>
      </c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2">
        <v>1.4</v>
      </c>
    </row>
    <row r="46" spans="4:25" hidden="1" x14ac:dyDescent="0.25">
      <c r="D46" s="54">
        <v>0</v>
      </c>
      <c r="E46" s="54">
        <v>0</v>
      </c>
      <c r="F46" s="54">
        <v>0</v>
      </c>
      <c r="G46" s="54"/>
      <c r="H46" s="54"/>
      <c r="I46" s="54"/>
      <c r="J46" s="2">
        <v>1.5</v>
      </c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2">
        <v>1.5</v>
      </c>
    </row>
    <row r="47" spans="4:25" hidden="1" x14ac:dyDescent="0.25">
      <c r="D47" s="54">
        <v>860612.38</v>
      </c>
      <c r="E47" s="54">
        <v>968938</v>
      </c>
      <c r="F47" s="54">
        <v>1479088</v>
      </c>
      <c r="G47" s="54"/>
      <c r="H47" s="54"/>
      <c r="I47" s="54"/>
      <c r="J47" s="2">
        <v>1.9</v>
      </c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2">
        <v>1.9</v>
      </c>
    </row>
    <row r="48" spans="4:25" hidden="1" x14ac:dyDescent="0.25">
      <c r="D48" s="54"/>
      <c r="E48" s="54"/>
      <c r="F48" s="54"/>
      <c r="G48" s="54"/>
      <c r="H48" s="54"/>
      <c r="I48" s="54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</row>
    <row r="49" spans="4:25" hidden="1" x14ac:dyDescent="0.25">
      <c r="D49" s="54"/>
      <c r="E49" s="54"/>
      <c r="F49" s="54"/>
      <c r="G49" s="54"/>
      <c r="H49" s="54"/>
      <c r="I49" s="54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</row>
    <row r="50" spans="4:25" hidden="1" x14ac:dyDescent="0.25">
      <c r="D50" s="43" t="s">
        <v>39</v>
      </c>
      <c r="E50" s="43" t="s">
        <v>40</v>
      </c>
      <c r="F50" s="43" t="s">
        <v>47</v>
      </c>
      <c r="G50" s="43" t="s">
        <v>42</v>
      </c>
      <c r="H50" s="43" t="s">
        <v>43</v>
      </c>
      <c r="I50" s="43" t="s">
        <v>44</v>
      </c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</row>
    <row r="51" spans="4:25" hidden="1" x14ac:dyDescent="0.25">
      <c r="D51" s="54"/>
      <c r="E51" s="54"/>
      <c r="F51" s="54"/>
      <c r="G51" s="54"/>
      <c r="H51" s="54"/>
      <c r="I51" s="54"/>
      <c r="J51" s="2">
        <v>1.4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2">
        <v>1.4</v>
      </c>
    </row>
    <row r="52" spans="4:25" hidden="1" x14ac:dyDescent="0.25">
      <c r="D52" s="54"/>
      <c r="E52" s="54"/>
      <c r="F52" s="54"/>
      <c r="G52" s="54"/>
      <c r="H52" s="54"/>
      <c r="I52" s="54"/>
      <c r="J52" s="2">
        <v>1.5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2">
        <v>1.5</v>
      </c>
    </row>
    <row r="53" spans="4:25" hidden="1" x14ac:dyDescent="0.25">
      <c r="D53" s="54"/>
      <c r="E53" s="54"/>
      <c r="F53" s="54"/>
      <c r="G53" s="54"/>
      <c r="H53" s="54"/>
      <c r="I53" s="54"/>
      <c r="J53" s="2">
        <v>1.9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2">
        <v>1.9</v>
      </c>
    </row>
    <row r="54" spans="4:25" hidden="1" x14ac:dyDescent="0.25">
      <c r="D54" s="54" t="s">
        <v>50</v>
      </c>
      <c r="E54" s="54"/>
      <c r="F54" s="54"/>
      <c r="G54" s="54"/>
      <c r="H54" s="54"/>
      <c r="I54" s="54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</row>
    <row r="55" spans="4:25" hidden="1" x14ac:dyDescent="0.25">
      <c r="D55" s="54"/>
      <c r="E55" s="54"/>
      <c r="F55" s="54"/>
      <c r="G55" s="54"/>
      <c r="H55" s="54"/>
      <c r="I55" s="54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</row>
    <row r="56" spans="4:25" hidden="1" x14ac:dyDescent="0.25"/>
  </sheetData>
  <mergeCells count="11">
    <mergeCell ref="B8:C8"/>
    <mergeCell ref="B2:AA2"/>
    <mergeCell ref="B3:AA3"/>
    <mergeCell ref="B4:AA4"/>
    <mergeCell ref="B5:AA5"/>
    <mergeCell ref="B7:C7"/>
    <mergeCell ref="B14:C14"/>
    <mergeCell ref="B18:C18"/>
    <mergeCell ref="B19:AB19"/>
    <mergeCell ref="B20:AA20"/>
    <mergeCell ref="F27:G27"/>
  </mergeCells>
  <printOptions horizontalCentered="1"/>
  <pageMargins left="0.23" right="0.17" top="1.0900000000000001" bottom="0.74803149606299213" header="0.31496062992125984" footer="0.31496062992125984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55"/>
  <sheetViews>
    <sheetView topLeftCell="A28" zoomScaleSheetLayoutView="80" workbookViewId="0">
      <selection activeCell="J45" sqref="J45:J47"/>
    </sheetView>
  </sheetViews>
  <sheetFormatPr baseColWidth="10" defaultRowHeight="14.25" outlineLevelRow="1" x14ac:dyDescent="0.25"/>
  <cols>
    <col min="1" max="1" width="1.7109375" style="1" customWidth="1"/>
    <col min="2" max="2" width="2.7109375" style="1" customWidth="1"/>
    <col min="3" max="3" width="56.42578125" style="1" customWidth="1"/>
    <col min="4" max="4" width="16.28515625" style="2" customWidth="1"/>
    <col min="5" max="5" width="16" style="2" customWidth="1"/>
    <col min="6" max="9" width="15" style="2" customWidth="1"/>
    <col min="10" max="10" width="15.5703125" style="2" customWidth="1"/>
    <col min="11" max="11" width="14.140625" style="2" customWidth="1"/>
    <col min="12" max="12" width="13.5703125" style="3" customWidth="1"/>
    <col min="13" max="13" width="1" style="1" customWidth="1"/>
    <col min="14" max="16384" width="11.42578125" style="1"/>
  </cols>
  <sheetData>
    <row r="1" spans="1:16" x14ac:dyDescent="0.2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10"/>
      <c r="M1" s="8"/>
    </row>
    <row r="2" spans="1:16" ht="15.75" x14ac:dyDescent="0.25">
      <c r="A2" s="8"/>
      <c r="B2" s="76" t="s">
        <v>52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8"/>
    </row>
    <row r="3" spans="1:16" ht="15.75" x14ac:dyDescent="0.25">
      <c r="A3" s="8"/>
      <c r="B3" s="76" t="s">
        <v>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8"/>
    </row>
    <row r="4" spans="1:16" ht="15.75" x14ac:dyDescent="0.25">
      <c r="A4" s="8"/>
      <c r="B4" s="76" t="s">
        <v>58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8"/>
    </row>
    <row r="5" spans="1:16" x14ac:dyDescent="0.25">
      <c r="A5" s="8"/>
      <c r="B5" s="77" t="s">
        <v>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8"/>
    </row>
    <row r="6" spans="1:16" s="5" customFormat="1" ht="3.75" customHeight="1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1"/>
    </row>
    <row r="7" spans="1:16" ht="94.5" customHeight="1" thickBot="1" x14ac:dyDescent="0.3">
      <c r="A7" s="8"/>
      <c r="B7" s="97" t="s">
        <v>26</v>
      </c>
      <c r="C7" s="98"/>
      <c r="D7" s="49" t="s">
        <v>3</v>
      </c>
      <c r="E7" s="49" t="s">
        <v>4</v>
      </c>
      <c r="F7" s="49" t="s">
        <v>30</v>
      </c>
      <c r="G7" s="49" t="s">
        <v>54</v>
      </c>
      <c r="H7" s="49" t="s">
        <v>57</v>
      </c>
      <c r="I7" s="49" t="s">
        <v>67</v>
      </c>
      <c r="J7" s="49" t="s">
        <v>66</v>
      </c>
      <c r="K7" s="49" t="s">
        <v>60</v>
      </c>
      <c r="L7" s="50" t="s">
        <v>61</v>
      </c>
      <c r="M7" s="8"/>
    </row>
    <row r="8" spans="1:16" ht="23.25" customHeight="1" x14ac:dyDescent="0.25">
      <c r="A8" s="8"/>
      <c r="B8" s="70" t="s">
        <v>1</v>
      </c>
      <c r="C8" s="71"/>
      <c r="D8" s="39">
        <f t="shared" ref="D8:J8" si="0">SUM(D9:D13)</f>
        <v>134487008</v>
      </c>
      <c r="E8" s="39">
        <f t="shared" si="0"/>
        <v>227263501</v>
      </c>
      <c r="F8" s="39">
        <f t="shared" si="0"/>
        <v>174193849.37</v>
      </c>
      <c r="G8" s="39">
        <f t="shared" si="0"/>
        <v>36326695.769999996</v>
      </c>
      <c r="H8" s="39">
        <f t="shared" si="0"/>
        <v>44380975.970000006</v>
      </c>
      <c r="I8" s="39">
        <f t="shared" si="0"/>
        <v>6071890.6099999994</v>
      </c>
      <c r="J8" s="39">
        <f t="shared" si="0"/>
        <v>260973411.71999997</v>
      </c>
      <c r="K8" s="39">
        <f>SUM(K9:K13)</f>
        <v>-33709910.719999984</v>
      </c>
      <c r="L8" s="51">
        <f>J8/E8</f>
        <v>1.1483296286982747</v>
      </c>
      <c r="M8" s="8"/>
    </row>
    <row r="9" spans="1:16" ht="23.25" hidden="1" customHeight="1" outlineLevel="1" x14ac:dyDescent="0.25">
      <c r="A9" s="8"/>
      <c r="B9" s="14"/>
      <c r="C9" s="15" t="s">
        <v>22</v>
      </c>
      <c r="D9" s="19">
        <v>0</v>
      </c>
      <c r="E9" s="19">
        <v>0</v>
      </c>
      <c r="F9" s="19">
        <v>0</v>
      </c>
      <c r="G9" s="19">
        <v>0</v>
      </c>
      <c r="H9" s="19">
        <f>J9-G9-F9</f>
        <v>0</v>
      </c>
      <c r="I9" s="19"/>
      <c r="J9" s="19">
        <v>0</v>
      </c>
      <c r="K9" s="19">
        <f>E9-J9</f>
        <v>0</v>
      </c>
      <c r="L9" s="22">
        <v>0</v>
      </c>
      <c r="M9" s="8"/>
    </row>
    <row r="10" spans="1:16" ht="24" customHeight="1" collapsed="1" x14ac:dyDescent="0.25">
      <c r="A10" s="8"/>
      <c r="B10" s="14"/>
      <c r="C10" s="15" t="s">
        <v>23</v>
      </c>
      <c r="D10" s="19">
        <v>131323176</v>
      </c>
      <c r="E10" s="17">
        <v>131323176</v>
      </c>
      <c r="F10" s="17">
        <f>SUM(D29:F29)</f>
        <v>39595537.68</v>
      </c>
      <c r="G10" s="17">
        <f>SUM(G29:I29)</f>
        <v>35937571.579999998</v>
      </c>
      <c r="H10" s="17">
        <f>SUM(D36:F36)</f>
        <v>43904463.560000002</v>
      </c>
      <c r="I10" s="17">
        <f>SUM(G36:I36)</f>
        <v>5188748.93</v>
      </c>
      <c r="J10" s="19">
        <f>SUM(F10:I10)</f>
        <v>124626321.75</v>
      </c>
      <c r="K10" s="19">
        <f>E10-J10</f>
        <v>6696854.25</v>
      </c>
      <c r="L10" s="22">
        <f>J10/E10</f>
        <v>0.94900478000928035</v>
      </c>
      <c r="M10" s="8"/>
      <c r="P10" s="6"/>
    </row>
    <row r="11" spans="1:16" ht="24" customHeight="1" x14ac:dyDescent="0.25">
      <c r="A11" s="8"/>
      <c r="B11" s="14"/>
      <c r="C11" s="15" t="s">
        <v>29</v>
      </c>
      <c r="D11" s="19"/>
      <c r="E11" s="17"/>
      <c r="F11" s="17">
        <f>SUM(D30:F30)</f>
        <v>0</v>
      </c>
      <c r="G11" s="17">
        <f>SUM(G30:I30)</f>
        <v>0</v>
      </c>
      <c r="H11" s="17">
        <f>SUM(D37:F37)</f>
        <v>0</v>
      </c>
      <c r="I11" s="17">
        <f>SUM(G37:I37)</f>
        <v>433208</v>
      </c>
      <c r="J11" s="19">
        <f>SUM(F11:I11)</f>
        <v>433208</v>
      </c>
      <c r="K11" s="19">
        <f>E11-J11</f>
        <v>-433208</v>
      </c>
      <c r="L11" s="22">
        <v>0</v>
      </c>
      <c r="M11" s="8"/>
      <c r="P11" s="6"/>
    </row>
    <row r="12" spans="1:16" ht="23.25" customHeight="1" x14ac:dyDescent="0.25">
      <c r="A12" s="8"/>
      <c r="B12" s="14"/>
      <c r="C12" s="15" t="s">
        <v>24</v>
      </c>
      <c r="D12" s="19">
        <v>3163832</v>
      </c>
      <c r="E12" s="17">
        <v>3163832</v>
      </c>
      <c r="F12" s="17">
        <f>SUM(D31:F31)</f>
        <v>603432.35</v>
      </c>
      <c r="G12" s="17">
        <f>SUM(G31:I31)</f>
        <v>389432.82999999996</v>
      </c>
      <c r="H12" s="17">
        <f>SUM(D38:F38)</f>
        <v>1429812.74</v>
      </c>
      <c r="I12" s="17">
        <f>SUM(G38:I38)</f>
        <v>449837.77</v>
      </c>
      <c r="J12" s="19">
        <f t="shared" ref="J12:J13" si="1">SUM(F12:I12)</f>
        <v>2872515.69</v>
      </c>
      <c r="K12" s="19">
        <f>E12-J12</f>
        <v>291316.31000000006</v>
      </c>
      <c r="L12" s="22">
        <f>J12/E12</f>
        <v>0.90792295229329489</v>
      </c>
      <c r="M12" s="8"/>
      <c r="P12" s="6"/>
    </row>
    <row r="13" spans="1:16" ht="23.25" customHeight="1" x14ac:dyDescent="0.25">
      <c r="A13" s="8"/>
      <c r="B13" s="14"/>
      <c r="C13" s="15" t="s">
        <v>25</v>
      </c>
      <c r="D13" s="19">
        <v>0</v>
      </c>
      <c r="E13" s="17">
        <v>92776493</v>
      </c>
      <c r="F13" s="17">
        <f>SUM(D32:F32)</f>
        <v>133994879.33999999</v>
      </c>
      <c r="G13" s="17">
        <f>SUM(G32:I32)</f>
        <v>-308.63999999999987</v>
      </c>
      <c r="H13" s="17">
        <f>SUM(D39:F39)</f>
        <v>-953300.33</v>
      </c>
      <c r="I13" s="17">
        <f>SUM(G39:I39)</f>
        <v>95.91</v>
      </c>
      <c r="J13" s="19">
        <f t="shared" si="1"/>
        <v>133041366.27999999</v>
      </c>
      <c r="K13" s="19">
        <f>E13-J13</f>
        <v>-40264873.279999986</v>
      </c>
      <c r="L13" s="22">
        <f>J13/E13</f>
        <v>1.4339986561035454</v>
      </c>
      <c r="M13" s="8"/>
      <c r="P13" s="6"/>
    </row>
    <row r="14" spans="1:16" ht="23.25" customHeight="1" x14ac:dyDescent="0.25">
      <c r="A14" s="8"/>
      <c r="B14" s="92" t="s">
        <v>2</v>
      </c>
      <c r="C14" s="93"/>
      <c r="D14" s="41">
        <f>SUM(D15:D17)</f>
        <v>0</v>
      </c>
      <c r="E14" s="41">
        <f t="shared" ref="E14:K14" si="2">SUM(E15:E17)</f>
        <v>2193724</v>
      </c>
      <c r="F14" s="41">
        <f t="shared" si="2"/>
        <v>3878544.8199999994</v>
      </c>
      <c r="G14" s="41">
        <f t="shared" si="2"/>
        <v>444049.89</v>
      </c>
      <c r="H14" s="41">
        <f>SUM(H15:H17)</f>
        <v>332484.99999999994</v>
      </c>
      <c r="I14" s="41">
        <f>SUM(I15:I17)</f>
        <v>1043397.92</v>
      </c>
      <c r="J14" s="41">
        <f t="shared" si="2"/>
        <v>5698477.629999999</v>
      </c>
      <c r="K14" s="41">
        <f t="shared" si="2"/>
        <v>-3504753.6299999994</v>
      </c>
      <c r="L14" s="53">
        <v>0</v>
      </c>
      <c r="M14" s="8"/>
      <c r="P14" s="6"/>
    </row>
    <row r="15" spans="1:16" ht="23.25" customHeight="1" x14ac:dyDescent="0.25">
      <c r="A15" s="8"/>
      <c r="B15" s="14"/>
      <c r="C15" s="15" t="s">
        <v>29</v>
      </c>
      <c r="D15" s="19">
        <v>0</v>
      </c>
      <c r="E15" s="19">
        <v>277601</v>
      </c>
      <c r="F15" s="19">
        <f>SUM(D45:F45)</f>
        <v>298970.76</v>
      </c>
      <c r="G15" s="19">
        <f>SUM(G45:I45)</f>
        <v>444049.89</v>
      </c>
      <c r="H15" s="19">
        <f>SUM(D51:F51)</f>
        <v>653476.15999999992</v>
      </c>
      <c r="I15" s="19">
        <f>SUM(G51:I51)</f>
        <v>1043397.92</v>
      </c>
      <c r="J15" s="19">
        <f>SUM(F15:I15)</f>
        <v>2439894.73</v>
      </c>
      <c r="K15" s="19">
        <f t="shared" ref="K15:K17" si="3">E15-J15</f>
        <v>-2162293.73</v>
      </c>
      <c r="L15" s="22">
        <f>J15/E15</f>
        <v>8.7892144840976805</v>
      </c>
      <c r="M15" s="8"/>
      <c r="P15" s="6"/>
    </row>
    <row r="16" spans="1:16" ht="23.25" customHeight="1" x14ac:dyDescent="0.25">
      <c r="A16" s="8"/>
      <c r="B16" s="14"/>
      <c r="C16" s="15" t="s">
        <v>24</v>
      </c>
      <c r="D16" s="19">
        <v>0</v>
      </c>
      <c r="E16" s="19">
        <v>306000</v>
      </c>
      <c r="F16" s="19">
        <f>SUM(D46:F46)</f>
        <v>0</v>
      </c>
      <c r="G16" s="19">
        <f>SUM(G46:I46)</f>
        <v>0</v>
      </c>
      <c r="H16" s="19">
        <f>SUM(D52:F52)</f>
        <v>0</v>
      </c>
      <c r="I16" s="19">
        <f>SUM(G52:I52)</f>
        <v>0</v>
      </c>
      <c r="J16" s="19">
        <f t="shared" ref="J16:J17" si="4">SUM(F16:I16)</f>
        <v>0</v>
      </c>
      <c r="K16" s="19">
        <f>E16-J16</f>
        <v>306000</v>
      </c>
      <c r="L16" s="22">
        <f>J16/E16</f>
        <v>0</v>
      </c>
      <c r="M16" s="8"/>
      <c r="P16" s="6"/>
    </row>
    <row r="17" spans="1:16" ht="23.25" customHeight="1" thickBot="1" x14ac:dyDescent="0.3">
      <c r="A17" s="8"/>
      <c r="B17" s="24"/>
      <c r="C17" s="25" t="s">
        <v>25</v>
      </c>
      <c r="D17" s="31">
        <v>0</v>
      </c>
      <c r="E17" s="31">
        <v>1610123</v>
      </c>
      <c r="F17" s="31">
        <f>SUM(D47:F47)</f>
        <v>3579574.0599999996</v>
      </c>
      <c r="G17" s="31">
        <f>SUM(G47:I47)</f>
        <v>0</v>
      </c>
      <c r="H17" s="31">
        <f>SUM(D53:F53)</f>
        <v>-320991.15999999997</v>
      </c>
      <c r="I17" s="31">
        <f>SUM(G53:I53)</f>
        <v>0</v>
      </c>
      <c r="J17" s="19">
        <f t="shared" si="4"/>
        <v>3258582.8999999994</v>
      </c>
      <c r="K17" s="31">
        <f t="shared" si="3"/>
        <v>-1648459.8999999994</v>
      </c>
      <c r="L17" s="22">
        <f>J17/E17</f>
        <v>2.023809920111693</v>
      </c>
      <c r="M17" s="8"/>
      <c r="P17" s="6"/>
    </row>
    <row r="18" spans="1:16" ht="30" customHeight="1" thickBot="1" x14ac:dyDescent="0.3">
      <c r="A18" s="8"/>
      <c r="B18" s="72" t="s">
        <v>8</v>
      </c>
      <c r="C18" s="73"/>
      <c r="D18" s="40">
        <f t="shared" ref="D18:J18" si="5">D14+D8</f>
        <v>134487008</v>
      </c>
      <c r="E18" s="40">
        <f t="shared" si="5"/>
        <v>229457225</v>
      </c>
      <c r="F18" s="40">
        <f t="shared" si="5"/>
        <v>178072394.19</v>
      </c>
      <c r="G18" s="40">
        <f t="shared" si="5"/>
        <v>36770745.659999996</v>
      </c>
      <c r="H18" s="40">
        <f t="shared" si="5"/>
        <v>44713460.970000006</v>
      </c>
      <c r="I18" s="40">
        <f t="shared" si="5"/>
        <v>7115288.5299999993</v>
      </c>
      <c r="J18" s="40">
        <f t="shared" si="5"/>
        <v>266671889.34999996</v>
      </c>
      <c r="K18" s="40">
        <f>(K8+K14)</f>
        <v>-37214664.349999987</v>
      </c>
      <c r="L18" s="52">
        <f>J18/E18</f>
        <v>1.1621856289336714</v>
      </c>
      <c r="M18" s="8"/>
    </row>
    <row r="19" spans="1:16" ht="15.75" customHeight="1" x14ac:dyDescent="0.25">
      <c r="A19" s="8"/>
      <c r="B19" s="90" t="s">
        <v>63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</row>
    <row r="20" spans="1:16" x14ac:dyDescent="0.25">
      <c r="A20" s="8"/>
      <c r="B20" s="74" t="s">
        <v>64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8"/>
    </row>
    <row r="21" spans="1:16" x14ac:dyDescent="0.25">
      <c r="A21" s="8"/>
      <c r="B21" s="8"/>
      <c r="C21" s="8"/>
      <c r="D21" s="9"/>
      <c r="E21" s="9"/>
      <c r="F21" s="9"/>
      <c r="G21" s="9"/>
      <c r="H21" s="9"/>
      <c r="I21" s="9"/>
      <c r="J21" s="9"/>
      <c r="K21" s="9"/>
      <c r="L21" s="10"/>
      <c r="M21" s="8"/>
    </row>
    <row r="27" spans="1:16" ht="36" customHeight="1" x14ac:dyDescent="0.25">
      <c r="F27" s="94" t="s">
        <v>48</v>
      </c>
      <c r="G27" s="94"/>
    </row>
    <row r="28" spans="1:16" x14ac:dyDescent="0.25">
      <c r="C28" s="42"/>
      <c r="D28" s="43" t="s">
        <v>34</v>
      </c>
      <c r="E28" s="43" t="s">
        <v>35</v>
      </c>
      <c r="F28" s="43" t="s">
        <v>46</v>
      </c>
      <c r="G28" s="43" t="s">
        <v>36</v>
      </c>
      <c r="H28" s="43" t="s">
        <v>37</v>
      </c>
      <c r="I28" s="43" t="s">
        <v>38</v>
      </c>
      <c r="L28" s="2"/>
      <c r="M28" s="2"/>
      <c r="N28" s="2"/>
      <c r="O28" s="2"/>
    </row>
    <row r="29" spans="1:16" x14ac:dyDescent="0.25">
      <c r="D29" s="54">
        <v>15738211.640000001</v>
      </c>
      <c r="E29" s="54">
        <v>12205707.050000001</v>
      </c>
      <c r="F29" s="54">
        <v>11651618.99</v>
      </c>
      <c r="G29" s="54">
        <v>13182541.98</v>
      </c>
      <c r="H29" s="54">
        <v>13394894.58</v>
      </c>
      <c r="I29" s="54">
        <v>9360135.0199999996</v>
      </c>
      <c r="J29" s="2">
        <v>1.3</v>
      </c>
    </row>
    <row r="30" spans="1:16" x14ac:dyDescent="0.25"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2">
        <v>1.4</v>
      </c>
    </row>
    <row r="31" spans="1:16" x14ac:dyDescent="0.25">
      <c r="D31" s="54">
        <v>235573.64</v>
      </c>
      <c r="E31" s="54">
        <v>135144.60999999999</v>
      </c>
      <c r="F31" s="54">
        <v>232714.1</v>
      </c>
      <c r="G31" s="54">
        <v>149370.64000000001</v>
      </c>
      <c r="H31" s="54">
        <v>164418.82999999999</v>
      </c>
      <c r="I31" s="54">
        <v>75643.360000000001</v>
      </c>
      <c r="J31" s="2">
        <v>1.5</v>
      </c>
    </row>
    <row r="32" spans="1:16" x14ac:dyDescent="0.25">
      <c r="D32" s="54">
        <v>134006325.95999999</v>
      </c>
      <c r="E32" s="54">
        <v>-7975</v>
      </c>
      <c r="F32" s="54">
        <v>-3471.62</v>
      </c>
      <c r="G32" s="54">
        <v>-84</v>
      </c>
      <c r="H32" s="54">
        <v>-2408.15</v>
      </c>
      <c r="I32" s="54">
        <v>2183.5100000000002</v>
      </c>
      <c r="J32" s="2">
        <v>1.9</v>
      </c>
    </row>
    <row r="33" spans="4:10" x14ac:dyDescent="0.25">
      <c r="D33" s="54"/>
      <c r="E33" s="54"/>
      <c r="F33" s="54"/>
      <c r="G33" s="54"/>
      <c r="H33" s="54"/>
      <c r="I33" s="54"/>
    </row>
    <row r="34" spans="4:10" x14ac:dyDescent="0.25">
      <c r="D34" s="54"/>
      <c r="E34" s="54"/>
      <c r="F34" s="54"/>
      <c r="G34" s="54"/>
      <c r="H34" s="54"/>
      <c r="I34" s="54"/>
    </row>
    <row r="35" spans="4:10" x14ac:dyDescent="0.25">
      <c r="D35" s="43" t="s">
        <v>39</v>
      </c>
      <c r="E35" s="43" t="s">
        <v>40</v>
      </c>
      <c r="F35" s="43" t="s">
        <v>47</v>
      </c>
      <c r="G35" s="43" t="s">
        <v>42</v>
      </c>
      <c r="H35" s="43" t="s">
        <v>43</v>
      </c>
      <c r="I35" s="43" t="s">
        <v>44</v>
      </c>
    </row>
    <row r="36" spans="4:10" x14ac:dyDescent="0.25">
      <c r="D36" s="54">
        <v>15942052.539999999</v>
      </c>
      <c r="E36" s="54">
        <v>14605118.449999999</v>
      </c>
      <c r="F36" s="54">
        <v>13357292.57</v>
      </c>
      <c r="G36" s="54">
        <v>5188748.93</v>
      </c>
      <c r="H36" s="54"/>
      <c r="I36" s="54"/>
      <c r="J36" s="2">
        <v>1.3</v>
      </c>
    </row>
    <row r="37" spans="4:10" x14ac:dyDescent="0.25">
      <c r="D37" s="54">
        <v>0</v>
      </c>
      <c r="E37" s="54">
        <v>0</v>
      </c>
      <c r="F37" s="54">
        <v>0</v>
      </c>
      <c r="G37" s="54">
        <v>433208</v>
      </c>
      <c r="H37" s="54"/>
      <c r="I37" s="54"/>
      <c r="J37" s="2">
        <v>1.4</v>
      </c>
    </row>
    <row r="38" spans="4:10" x14ac:dyDescent="0.25">
      <c r="D38" s="54">
        <v>1062055.05</v>
      </c>
      <c r="E38" s="54">
        <v>193157.48</v>
      </c>
      <c r="F38" s="54">
        <v>174600.21</v>
      </c>
      <c r="G38" s="54">
        <v>449837.77</v>
      </c>
      <c r="H38" s="54"/>
      <c r="I38" s="54"/>
      <c r="J38" s="2">
        <v>1.5</v>
      </c>
    </row>
    <row r="39" spans="4:10" x14ac:dyDescent="0.25">
      <c r="D39" s="54">
        <v>-948038</v>
      </c>
      <c r="E39" s="54">
        <v>-5822.33</v>
      </c>
      <c r="F39" s="54">
        <v>560</v>
      </c>
      <c r="G39" s="54">
        <v>95.91</v>
      </c>
      <c r="H39" s="54"/>
      <c r="I39" s="54"/>
      <c r="J39" s="2">
        <v>1.9</v>
      </c>
    </row>
    <row r="40" spans="4:10" x14ac:dyDescent="0.25">
      <c r="D40" s="54"/>
      <c r="E40" s="54"/>
      <c r="F40" s="54"/>
      <c r="G40" s="54"/>
      <c r="H40" s="54"/>
      <c r="I40" s="54"/>
    </row>
    <row r="41" spans="4:10" x14ac:dyDescent="0.25">
      <c r="D41" s="54"/>
      <c r="E41" s="54"/>
      <c r="F41" s="54"/>
      <c r="G41" s="54"/>
      <c r="H41" s="54"/>
      <c r="I41" s="54"/>
    </row>
    <row r="44" spans="4:10" x14ac:dyDescent="0.25">
      <c r="D44" s="43" t="s">
        <v>34</v>
      </c>
      <c r="E44" s="43" t="s">
        <v>35</v>
      </c>
      <c r="F44" s="43" t="s">
        <v>46</v>
      </c>
      <c r="G44" s="43" t="s">
        <v>36</v>
      </c>
      <c r="H44" s="43" t="s">
        <v>37</v>
      </c>
      <c r="I44" s="43" t="s">
        <v>38</v>
      </c>
    </row>
    <row r="45" spans="4:10" x14ac:dyDescent="0.25">
      <c r="D45" s="54">
        <v>0</v>
      </c>
      <c r="E45" s="54">
        <v>298970.76</v>
      </c>
      <c r="F45" s="54">
        <v>0</v>
      </c>
      <c r="G45" s="54">
        <v>100517.2</v>
      </c>
      <c r="H45" s="54">
        <v>343532.69</v>
      </c>
      <c r="I45" s="54">
        <v>0</v>
      </c>
      <c r="J45" s="2">
        <v>1.4</v>
      </c>
    </row>
    <row r="46" spans="4:10" x14ac:dyDescent="0.25"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2">
        <v>1.5</v>
      </c>
    </row>
    <row r="47" spans="4:10" x14ac:dyDescent="0.25">
      <c r="D47" s="54">
        <v>3574991.76</v>
      </c>
      <c r="E47" s="54">
        <v>0</v>
      </c>
      <c r="F47" s="54">
        <v>4582.3</v>
      </c>
      <c r="G47" s="54">
        <v>0</v>
      </c>
      <c r="H47" s="54">
        <v>0</v>
      </c>
      <c r="I47" s="54">
        <v>0</v>
      </c>
      <c r="J47" s="2">
        <v>1.9</v>
      </c>
    </row>
    <row r="48" spans="4:10" x14ac:dyDescent="0.25">
      <c r="D48" s="54"/>
      <c r="E48" s="54"/>
      <c r="F48" s="54"/>
      <c r="G48" s="54"/>
      <c r="H48" s="54"/>
      <c r="I48" s="54"/>
    </row>
    <row r="49" spans="4:10" x14ac:dyDescent="0.25">
      <c r="D49" s="54"/>
      <c r="E49" s="54"/>
      <c r="F49" s="54"/>
      <c r="G49" s="54"/>
      <c r="H49" s="54"/>
      <c r="I49" s="54"/>
    </row>
    <row r="50" spans="4:10" x14ac:dyDescent="0.25">
      <c r="D50" s="43" t="s">
        <v>39</v>
      </c>
      <c r="E50" s="43" t="s">
        <v>40</v>
      </c>
      <c r="F50" s="43" t="s">
        <v>47</v>
      </c>
      <c r="G50" s="43" t="s">
        <v>42</v>
      </c>
      <c r="H50" s="43" t="s">
        <v>43</v>
      </c>
      <c r="I50" s="43" t="s">
        <v>44</v>
      </c>
    </row>
    <row r="51" spans="4:10" x14ac:dyDescent="0.25">
      <c r="D51" s="54">
        <v>306000</v>
      </c>
      <c r="E51" s="54">
        <v>0</v>
      </c>
      <c r="F51" s="54">
        <v>347476.16</v>
      </c>
      <c r="G51" s="54">
        <v>1043397.92</v>
      </c>
      <c r="H51" s="54"/>
      <c r="I51" s="54"/>
      <c r="J51" s="2">
        <v>1.4</v>
      </c>
    </row>
    <row r="52" spans="4:10" x14ac:dyDescent="0.25">
      <c r="D52" s="54">
        <v>0</v>
      </c>
      <c r="E52" s="54">
        <v>0</v>
      </c>
      <c r="F52" s="54">
        <v>0</v>
      </c>
      <c r="G52" s="54">
        <v>0</v>
      </c>
      <c r="H52" s="54"/>
      <c r="I52" s="54"/>
      <c r="J52" s="2">
        <v>1.5</v>
      </c>
    </row>
    <row r="53" spans="4:10" x14ac:dyDescent="0.25">
      <c r="D53" s="54">
        <v>0</v>
      </c>
      <c r="E53" s="54">
        <v>0</v>
      </c>
      <c r="F53" s="54">
        <v>-320991.15999999997</v>
      </c>
      <c r="G53" s="54">
        <v>0</v>
      </c>
      <c r="H53" s="54"/>
      <c r="I53" s="54"/>
      <c r="J53" s="2">
        <v>1.9</v>
      </c>
    </row>
    <row r="54" spans="4:10" x14ac:dyDescent="0.25">
      <c r="D54" s="54" t="s">
        <v>50</v>
      </c>
      <c r="E54" s="54"/>
      <c r="F54" s="54"/>
      <c r="G54" s="54"/>
      <c r="H54" s="54"/>
      <c r="I54" s="54"/>
    </row>
    <row r="55" spans="4:10" x14ac:dyDescent="0.25">
      <c r="D55" s="54"/>
      <c r="E55" s="54"/>
      <c r="F55" s="54"/>
      <c r="G55" s="54"/>
      <c r="H55" s="54"/>
      <c r="I55" s="54"/>
    </row>
  </sheetData>
  <mergeCells count="11">
    <mergeCell ref="F27:G27"/>
    <mergeCell ref="B2:L2"/>
    <mergeCell ref="B3:L3"/>
    <mergeCell ref="B4:L4"/>
    <mergeCell ref="B5:L5"/>
    <mergeCell ref="B7:C7"/>
    <mergeCell ref="B8:C8"/>
    <mergeCell ref="B19:M19"/>
    <mergeCell ref="B14:C14"/>
    <mergeCell ref="B18:C18"/>
    <mergeCell ref="B20:L20"/>
  </mergeCells>
  <phoneticPr fontId="0" type="noConversion"/>
  <printOptions horizontalCentered="1"/>
  <pageMargins left="0.23" right="0.17" top="1.0900000000000001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Base</vt:lpstr>
      <vt:lpstr>Ejecución x Fte.Fto.y Gene(m)</vt:lpstr>
      <vt:lpstr>Ejecución x Fte.Fto.y Gener (T)</vt:lpstr>
      <vt:lpstr>Gasto por Fuente Financiami (m)</vt:lpstr>
      <vt:lpstr>Gasto por Fuente Financiamiento</vt:lpstr>
      <vt:lpstr>Ejecución x Tipo de Gastos (m)</vt:lpstr>
      <vt:lpstr>Ejecución x Tipo de Gastos</vt:lpstr>
      <vt:lpstr>Ingresos Fte. Fncto. y Gene (m)</vt:lpstr>
      <vt:lpstr>Ingresos Fte. Fncto. y Generica</vt:lpstr>
      <vt:lpstr>Base!Área_de_impresión</vt:lpstr>
      <vt:lpstr>'Ejecución x Fte.Fto.y Gene(m)'!Área_de_impresión</vt:lpstr>
      <vt:lpstr>'Ejecución x Fte.Fto.y Gener (T)'!Área_de_impresión</vt:lpstr>
      <vt:lpstr>'Ejecución x Tipo de Gastos'!Área_de_impresión</vt:lpstr>
      <vt:lpstr>'Ejecución x Tipo de Gastos (m)'!Área_de_impresión</vt:lpstr>
      <vt:lpstr>'Gasto por Fuente Financiami (m)'!Área_de_impresión</vt:lpstr>
      <vt:lpstr>'Gasto por Fuente Financiamiento'!Área_de_impresión</vt:lpstr>
      <vt:lpstr>'Ingresos Fte. Fncto. y Gene (m)'!Área_de_impresión</vt:lpstr>
      <vt:lpstr>'Ingresos Fte. Fncto. y Generica'!Área_de_impresión</vt:lpstr>
    </vt:vector>
  </TitlesOfParts>
  <Company>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aysla</dc:creator>
  <cp:lastModifiedBy>purquidi</cp:lastModifiedBy>
  <cp:lastPrinted>2015-04-06T14:04:41Z</cp:lastPrinted>
  <dcterms:created xsi:type="dcterms:W3CDTF">2011-11-04T21:29:15Z</dcterms:created>
  <dcterms:modified xsi:type="dcterms:W3CDTF">2015-04-08T15:24:15Z</dcterms:modified>
</cp:coreProperties>
</file>