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8" windowWidth="19572" windowHeight="7368" firstSheet="1" activeTab="3"/>
  </bookViews>
  <sheets>
    <sheet name="Ejecución x Fte.Fto.y Generica " sheetId="1" r:id="rId1"/>
    <sheet name="Gasto por Fuente Financiamiento" sheetId="2" r:id="rId2"/>
    <sheet name="Ejecución por Tipo de Gastos" sheetId="3" r:id="rId3"/>
    <sheet name="Ingresos F. Fncto. y Genérica" sheetId="4" r:id="rId4"/>
  </sheets>
  <externalReferences>
    <externalReference r:id="rId5"/>
  </externalReferences>
  <definedNames>
    <definedName name="_xlnm.Print_Area" localSheetId="2">'Ejecución por Tipo de Gastos'!$A$1:$N$20</definedName>
    <definedName name="_xlnm.Print_Area" localSheetId="0">'Ejecución x Fte.Fto.y Generica '!$A$1:$N$28</definedName>
    <definedName name="_xlnm.Print_Area" localSheetId="1">'Gasto por Fuente Financiamiento'!$A$1:$N$14</definedName>
    <definedName name="_xlnm.Print_Area" localSheetId="3">'Ingresos F. Fncto. y Genérica'!$A$1:$M$20</definedName>
  </definedNames>
  <calcPr calcId="124519" calcMode="manual"/>
</workbook>
</file>

<file path=xl/calcChain.xml><?xml version="1.0" encoding="utf-8"?>
<calcChain xmlns="http://schemas.openxmlformats.org/spreadsheetml/2006/main">
  <c r="L8" i="4"/>
  <c r="L13"/>
  <c r="K13"/>
  <c r="J13"/>
  <c r="J17" s="1"/>
  <c r="I13"/>
  <c r="I17" s="1"/>
  <c r="H13"/>
  <c r="H17" s="1"/>
  <c r="G13"/>
  <c r="G17" s="1"/>
  <c r="F13"/>
  <c r="F17" s="1"/>
  <c r="E13"/>
  <c r="E17" s="1"/>
  <c r="K8"/>
  <c r="K17" s="1"/>
  <c r="J8"/>
  <c r="I8"/>
  <c r="H8"/>
  <c r="G8"/>
  <c r="E8"/>
  <c r="F8"/>
  <c r="L17" l="1"/>
  <c r="D13" l="1"/>
  <c r="K9"/>
  <c r="H9"/>
  <c r="D8"/>
  <c r="F16" i="3"/>
  <c r="F15" s="1"/>
  <c r="D16"/>
  <c r="D15" s="1"/>
  <c r="F14"/>
  <c r="D14"/>
  <c r="F13"/>
  <c r="D13"/>
  <c r="F12"/>
  <c r="D12"/>
  <c r="F11"/>
  <c r="F9" s="1"/>
  <c r="D11"/>
  <c r="F10"/>
  <c r="D10"/>
  <c r="D9" s="1"/>
  <c r="J24" i="1"/>
  <c r="I24"/>
  <c r="H24"/>
  <c r="G24"/>
  <c r="E24"/>
  <c r="J23"/>
  <c r="J22" s="1"/>
  <c r="J10" i="2" s="1"/>
  <c r="I23" i="1"/>
  <c r="H23"/>
  <c r="G23"/>
  <c r="K23" s="1"/>
  <c r="M23" s="1"/>
  <c r="E23"/>
  <c r="E22" s="1"/>
  <c r="H22"/>
  <c r="G22"/>
  <c r="G10" i="2" s="1"/>
  <c r="F22" i="1"/>
  <c r="F10" i="2" s="1"/>
  <c r="D22" i="1"/>
  <c r="D25" s="1"/>
  <c r="J21"/>
  <c r="I21"/>
  <c r="H21"/>
  <c r="G21"/>
  <c r="E21"/>
  <c r="J20"/>
  <c r="I20"/>
  <c r="H20"/>
  <c r="G20"/>
  <c r="G15" s="1"/>
  <c r="E20"/>
  <c r="J19"/>
  <c r="I19"/>
  <c r="H19"/>
  <c r="H15" s="1"/>
  <c r="H9" i="2" s="1"/>
  <c r="G19" i="1"/>
  <c r="E19"/>
  <c r="J18"/>
  <c r="I18"/>
  <c r="H18"/>
  <c r="G18"/>
  <c r="E18"/>
  <c r="L17"/>
  <c r="I17"/>
  <c r="L16"/>
  <c r="I16"/>
  <c r="J15"/>
  <c r="J9" i="2" s="1"/>
  <c r="F15" i="1"/>
  <c r="F9" i="2" s="1"/>
  <c r="D15" i="1"/>
  <c r="D9" i="2" s="1"/>
  <c r="J14" i="1"/>
  <c r="J16" i="3" s="1"/>
  <c r="J15" s="1"/>
  <c r="I14" i="1"/>
  <c r="I16" i="3" s="1"/>
  <c r="I15" s="1"/>
  <c r="H14" i="1"/>
  <c r="H16" i="3" s="1"/>
  <c r="H15" s="1"/>
  <c r="G14" i="1"/>
  <c r="E14"/>
  <c r="E16" i="3" s="1"/>
  <c r="E15" s="1"/>
  <c r="J13" i="1"/>
  <c r="J14" i="3" s="1"/>
  <c r="I13" i="1"/>
  <c r="I14" i="3" s="1"/>
  <c r="H13" i="1"/>
  <c r="H14" i="3" s="1"/>
  <c r="G13" i="1"/>
  <c r="K13" s="1"/>
  <c r="E13"/>
  <c r="E14" i="3" s="1"/>
  <c r="J12" i="1"/>
  <c r="J13" i="3" s="1"/>
  <c r="I12" i="1"/>
  <c r="I13" i="3" s="1"/>
  <c r="H12" i="1"/>
  <c r="H13" i="3" s="1"/>
  <c r="G12" i="1"/>
  <c r="G13" i="3" s="1"/>
  <c r="E12" i="1"/>
  <c r="J11"/>
  <c r="I11"/>
  <c r="I12" i="3" s="1"/>
  <c r="H11" i="1"/>
  <c r="H12" i="3" s="1"/>
  <c r="G11" i="1"/>
  <c r="E11"/>
  <c r="J10"/>
  <c r="J11" i="3" s="1"/>
  <c r="I10" i="1"/>
  <c r="I11" i="3" s="1"/>
  <c r="H10" i="1"/>
  <c r="H11" i="3" s="1"/>
  <c r="G10" i="1"/>
  <c r="G11" i="3" s="1"/>
  <c r="E10" i="1"/>
  <c r="E11" i="3" s="1"/>
  <c r="J9" i="1"/>
  <c r="J10" i="3" s="1"/>
  <c r="I9" i="1"/>
  <c r="I10" i="3" s="1"/>
  <c r="H9" i="1"/>
  <c r="H10" i="3" s="1"/>
  <c r="G9" i="1"/>
  <c r="K9" s="1"/>
  <c r="E9"/>
  <c r="E10" i="3" s="1"/>
  <c r="H8" i="1"/>
  <c r="H8" i="2" s="1"/>
  <c r="F8" i="1"/>
  <c r="F8" i="2" s="1"/>
  <c r="D8" i="1"/>
  <c r="D8" i="2" s="1"/>
  <c r="F17" i="3" l="1"/>
  <c r="D17"/>
  <c r="E9"/>
  <c r="E17" s="1"/>
  <c r="K19" i="1"/>
  <c r="D17" i="4"/>
  <c r="E8" i="1"/>
  <c r="E8" i="2" s="1"/>
  <c r="I8" i="1"/>
  <c r="I8" i="2" s="1"/>
  <c r="E12" i="3"/>
  <c r="J12"/>
  <c r="K14" i="1"/>
  <c r="M14" s="1"/>
  <c r="I15"/>
  <c r="I9" i="2" s="1"/>
  <c r="G16" i="3"/>
  <c r="G15" s="1"/>
  <c r="H25" i="1"/>
  <c r="K24"/>
  <c r="M24" s="1"/>
  <c r="G8"/>
  <c r="G8" i="2" s="1"/>
  <c r="G10" i="3"/>
  <c r="J8" i="1"/>
  <c r="J8" i="2" s="1"/>
  <c r="J11" s="1"/>
  <c r="K11" i="1"/>
  <c r="L11" s="1"/>
  <c r="K18"/>
  <c r="M18" s="1"/>
  <c r="E13" i="3"/>
  <c r="I22" i="1"/>
  <c r="I10" i="2" s="1"/>
  <c r="G12" i="3"/>
  <c r="M13" i="1"/>
  <c r="L13"/>
  <c r="M11"/>
  <c r="K12" i="3"/>
  <c r="I9"/>
  <c r="I17" s="1"/>
  <c r="H9"/>
  <c r="H17" s="1"/>
  <c r="L18" i="1"/>
  <c r="M9"/>
  <c r="K10" i="3"/>
  <c r="L9" i="1"/>
  <c r="K15"/>
  <c r="G9" i="2"/>
  <c r="G25" i="1"/>
  <c r="J9" i="3"/>
  <c r="J17" s="1"/>
  <c r="F11" i="2"/>
  <c r="L23" i="1"/>
  <c r="K20"/>
  <c r="M20" s="1"/>
  <c r="K21"/>
  <c r="M21" s="1"/>
  <c r="E10" i="2"/>
  <c r="K10" i="1"/>
  <c r="K12"/>
  <c r="E15"/>
  <c r="E9" i="2" s="1"/>
  <c r="F25" i="1"/>
  <c r="D10" i="2"/>
  <c r="D11" s="1"/>
  <c r="H10"/>
  <c r="H11" s="1"/>
  <c r="G14" i="3"/>
  <c r="L19" i="1"/>
  <c r="K22"/>
  <c r="G11" i="2" l="1"/>
  <c r="M12" i="3"/>
  <c r="I11" i="2"/>
  <c r="L14" i="1"/>
  <c r="L16" i="3" s="1"/>
  <c r="L15" s="1"/>
  <c r="K8" i="1"/>
  <c r="K25" s="1"/>
  <c r="M25" s="1"/>
  <c r="L21"/>
  <c r="I25"/>
  <c r="K16" i="3"/>
  <c r="K15" s="1"/>
  <c r="L24" i="1"/>
  <c r="L22" s="1"/>
  <c r="G9" i="3"/>
  <c r="G17" s="1"/>
  <c r="J25" i="1"/>
  <c r="K9" i="2"/>
  <c r="M9" s="1"/>
  <c r="M15" i="1"/>
  <c r="M12"/>
  <c r="K13" i="3"/>
  <c r="M13" s="1"/>
  <c r="L12" i="1"/>
  <c r="L13" i="3" s="1"/>
  <c r="L10"/>
  <c r="K14"/>
  <c r="M14" s="1"/>
  <c r="E25" i="1"/>
  <c r="K10" i="2"/>
  <c r="M22" i="1"/>
  <c r="E11" i="2"/>
  <c r="M8" i="1"/>
  <c r="K8" i="2"/>
  <c r="M10" i="1"/>
  <c r="K11" i="3"/>
  <c r="M11" s="1"/>
  <c r="L10" i="1"/>
  <c r="L11" i="3" s="1"/>
  <c r="M10"/>
  <c r="L20" i="1"/>
  <c r="L15" s="1"/>
  <c r="L12" i="3"/>
  <c r="M16" l="1"/>
  <c r="L9" i="2"/>
  <c r="M8"/>
  <c r="L8"/>
  <c r="K11"/>
  <c r="M11" s="1"/>
  <c r="M10"/>
  <c r="L14" i="3"/>
  <c r="L9" s="1"/>
  <c r="L17" s="1"/>
  <c r="M15"/>
  <c r="L8" i="1"/>
  <c r="L25" s="1"/>
  <c r="K9" i="3"/>
  <c r="M9" s="1"/>
  <c r="L10" i="2"/>
  <c r="L11" l="1"/>
  <c r="K17" i="3"/>
  <c r="M17" s="1"/>
</calcChain>
</file>

<file path=xl/sharedStrings.xml><?xml version="1.0" encoding="utf-8"?>
<sst xmlns="http://schemas.openxmlformats.org/spreadsheetml/2006/main" count="109" uniqueCount="50">
  <si>
    <t>EJECUCIÓN PRESUPUESTAL AÑO FISCAL 2013</t>
  </si>
  <si>
    <t xml:space="preserve">Pliego: 003 Ministerio de Cultura </t>
  </si>
  <si>
    <t>Al mes de octubre</t>
  </si>
  <si>
    <t>(En Nuevos Soles)</t>
  </si>
  <si>
    <t>Fuente de Financiamiento y Genérica de Gasto</t>
  </si>
  <si>
    <t>Presupuesto Institucional de Apertura
(1)</t>
  </si>
  <si>
    <t>Presupuesto Institucional Modificado
(2)</t>
  </si>
  <si>
    <t>Ejecución del Trimestre Anterior
(3)</t>
  </si>
  <si>
    <t>Ejecución Devengada del     I Trimestre
(3)</t>
  </si>
  <si>
    <t>Ejecución Devengada del     II Trimestre
(4)</t>
  </si>
  <si>
    <t>Ejecución Devengada del     III Trimestre
(5)</t>
  </si>
  <si>
    <t>Ejecución Devengada del     Mes de Octubre
(6)</t>
  </si>
  <si>
    <t>Ejecución Total Devengada
(7)=(3)+(4)+(5)+ (6)</t>
  </si>
  <si>
    <t>Saldo
(8) = (2) - (7)</t>
  </si>
  <si>
    <t>Avance 
%
(9) = (7) / (2)</t>
  </si>
  <si>
    <t>1. RECURSOS ORDINARIOS</t>
  </si>
  <si>
    <t>2.1 Personal y Obligaciones Sociales</t>
  </si>
  <si>
    <t>2.2 Pensiones y Otras Prestaciones Sociales</t>
  </si>
  <si>
    <t>2.3 Bienes y Servicios</t>
  </si>
  <si>
    <t>2.4 Donaciones y Transferencias</t>
  </si>
  <si>
    <t>2.5 Otros Gastos</t>
  </si>
  <si>
    <t xml:space="preserve">2.6 Adquisición de Activos No Financieros </t>
  </si>
  <si>
    <t>2. RECURSOS DIRECTAMENTE RECAUDADOS</t>
  </si>
  <si>
    <t xml:space="preserve">2.1 Personal y Obligaciones Sociales </t>
  </si>
  <si>
    <t>2.6 Adquisición de Activos No Financieros</t>
  </si>
  <si>
    <t>4. DONACIONES Y TRANSFERENCIAS</t>
  </si>
  <si>
    <t>TOTAL</t>
  </si>
  <si>
    <t>Fuente: SIAF  (04/11/2013) -  Elaboración: OGPP</t>
  </si>
  <si>
    <t>(2) Presupuesto Institucional Modificado, corresponde al periodo Enero - Octubre de 2013</t>
  </si>
  <si>
    <t>Gasto por Fuente de Financiamiento</t>
  </si>
  <si>
    <t>Ejecución Devengada del     Mes de Octubre 
(6)</t>
  </si>
  <si>
    <t>Ejecución Total Devengada
(7)=(3)+(4)+(5)+(6)</t>
  </si>
  <si>
    <t>Fuente: SIAF  (04/10/2013) -  Elaboración: OGPP</t>
  </si>
  <si>
    <t>Fuente de Financiamiento : Toda Fuente</t>
  </si>
  <si>
    <t>Tipo de Gasto</t>
  </si>
  <si>
    <t>Ejecución Devengada del I Trimestre
(3)</t>
  </si>
  <si>
    <t>5. GASTOS CORRIENTES</t>
  </si>
  <si>
    <t>6. GASTOS DE CAPITAL</t>
  </si>
  <si>
    <t>RECAUDACIÓN DE INGRESOS AÑO FISCAL 2013</t>
  </si>
  <si>
    <t>FUENTE DE FINANCIAMIENTO Y GENÉRICA DE INGRESO</t>
  </si>
  <si>
    <t>Recaudación del I Trimestre
(3)</t>
  </si>
  <si>
    <t>Recaudación del II Trimestre
(4)</t>
  </si>
  <si>
    <t>Recaudación del III Trimestre
(5)</t>
  </si>
  <si>
    <t>Recuadiacióndel Mes de Octubre 
(6)</t>
  </si>
  <si>
    <t>Recaudación Total 
(7)=(3)+(4)+(5)+(6)</t>
  </si>
  <si>
    <t>1.1 Ingresos y Contribuciones Presupuestarias</t>
  </si>
  <si>
    <t>1.3 Venta de Bienes y Servicios y Derechos Administrativos</t>
  </si>
  <si>
    <t>1.5 Otros Ingresos</t>
  </si>
  <si>
    <t>1.9  Saldos de Balance</t>
  </si>
  <si>
    <t>1.4 Donaciones y Transferencias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</si>
</sst>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vertical="center" wrapText="1"/>
    </xf>
    <xf numFmtId="10" fontId="6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3" fontId="1" fillId="0" borderId="10" xfId="0" applyNumberFormat="1" applyFont="1" applyFill="1" applyBorder="1" applyAlignment="1">
      <alignment vertical="center" wrapText="1"/>
    </xf>
    <xf numFmtId="3" fontId="1" fillId="5" borderId="10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10" fontId="1" fillId="2" borderId="11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6" fillId="5" borderId="10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 wrapText="1"/>
    </xf>
    <xf numFmtId="3" fontId="1" fillId="0" borderId="14" xfId="0" applyNumberFormat="1" applyFont="1" applyFill="1" applyBorder="1" applyAlignment="1">
      <alignment vertical="center" wrapText="1"/>
    </xf>
    <xf numFmtId="3" fontId="6" fillId="5" borderId="14" xfId="0" applyNumberFormat="1" applyFont="1" applyFill="1" applyBorder="1" applyAlignment="1">
      <alignment vertical="center" wrapText="1"/>
    </xf>
    <xf numFmtId="10" fontId="1" fillId="2" borderId="15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vertical="center" wrapText="1"/>
    </xf>
    <xf numFmtId="10" fontId="5" fillId="3" borderId="4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3" fontId="1" fillId="2" borderId="6" xfId="0" applyNumberFormat="1" applyFont="1" applyFill="1" applyBorder="1" applyAlignment="1">
      <alignment vertical="center" wrapText="1"/>
    </xf>
    <xf numFmtId="10" fontId="1" fillId="2" borderId="7" xfId="0" applyNumberFormat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vertical="center" wrapText="1"/>
    </xf>
    <xf numFmtId="10" fontId="1" fillId="2" borderId="2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3" fontId="1" fillId="0" borderId="10" xfId="0" applyNumberFormat="1" applyFont="1" applyBorder="1" applyAlignment="1">
      <alignment vertical="center" wrapText="1"/>
    </xf>
    <xf numFmtId="10" fontId="1" fillId="0" borderId="11" xfId="0" applyNumberFormat="1" applyFont="1" applyBorder="1" applyAlignment="1">
      <alignment horizontal="center" vertical="center"/>
    </xf>
    <xf numFmtId="3" fontId="6" fillId="4" borderId="10" xfId="0" applyNumberFormat="1" applyFont="1" applyFill="1" applyBorder="1" applyAlignment="1">
      <alignment vertical="center" wrapText="1"/>
    </xf>
    <xf numFmtId="10" fontId="6" fillId="4" borderId="11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vertical="center" wrapText="1"/>
    </xf>
    <xf numFmtId="3" fontId="1" fillId="0" borderId="24" xfId="0" applyNumberFormat="1" applyFont="1" applyFill="1" applyBorder="1" applyAlignment="1">
      <alignment vertical="center" wrapText="1"/>
    </xf>
    <xf numFmtId="10" fontId="1" fillId="0" borderId="25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14" xfId="0" applyNumberFormat="1" applyFont="1" applyBorder="1" applyAlignment="1">
      <alignment vertical="center" wrapText="1"/>
    </xf>
    <xf numFmtId="10" fontId="1" fillId="0" borderId="15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jecucion%20Presupuesto%202013%20-%20A%20octub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Ejecución x Fte.Fto.y Generica "/>
      <sheetName val="Gasto por Fuente Financiamiento"/>
      <sheetName val="Ejecución x Tipo de Gastos"/>
      <sheetName val="Ingresos Fte. Fncto. y Generica"/>
    </sheetNames>
    <sheetDataSet>
      <sheetData sheetId="0">
        <row r="9">
          <cell r="E9">
            <v>28977191</v>
          </cell>
          <cell r="G9">
            <v>1261269.26</v>
          </cell>
          <cell r="H9">
            <v>2450091.1</v>
          </cell>
          <cell r="I9">
            <v>1594353.01</v>
          </cell>
          <cell r="J9">
            <v>3243647.63</v>
          </cell>
          <cell r="K9">
            <v>2192754.2400000002</v>
          </cell>
          <cell r="L9">
            <v>2311789.48</v>
          </cell>
          <cell r="M9">
            <v>2623998.71</v>
          </cell>
          <cell r="N9">
            <v>2234004.7599999998</v>
          </cell>
          <cell r="O9">
            <v>2365912.7599999998</v>
          </cell>
          <cell r="P9">
            <v>2209280.33</v>
          </cell>
        </row>
        <row r="10">
          <cell r="E10">
            <v>7512284</v>
          </cell>
          <cell r="G10">
            <v>707953.88</v>
          </cell>
          <cell r="H10">
            <v>507831.61</v>
          </cell>
          <cell r="I10">
            <v>544275.80000000005</v>
          </cell>
          <cell r="J10">
            <v>691750.45</v>
          </cell>
          <cell r="K10">
            <v>529445.43000000005</v>
          </cell>
          <cell r="L10">
            <v>529819.85</v>
          </cell>
          <cell r="M10">
            <v>663754.87</v>
          </cell>
          <cell r="N10">
            <v>511473.14</v>
          </cell>
          <cell r="O10">
            <v>517627.4</v>
          </cell>
          <cell r="P10">
            <v>583160.65</v>
          </cell>
        </row>
        <row r="11">
          <cell r="E11">
            <v>80904998</v>
          </cell>
          <cell r="G11">
            <v>4805454.84</v>
          </cell>
          <cell r="H11">
            <v>6855877.4699999997</v>
          </cell>
          <cell r="I11">
            <v>3815149.01</v>
          </cell>
          <cell r="J11">
            <v>5236866.63</v>
          </cell>
          <cell r="K11">
            <v>9047419.7400000002</v>
          </cell>
          <cell r="L11">
            <v>7196822.2300000004</v>
          </cell>
          <cell r="M11">
            <v>9411662.4900000002</v>
          </cell>
          <cell r="N11">
            <v>3402642.07</v>
          </cell>
          <cell r="O11">
            <v>8621569.0399999991</v>
          </cell>
          <cell r="P11">
            <v>9644687.4700000007</v>
          </cell>
        </row>
        <row r="12">
          <cell r="E12">
            <v>435999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520565</v>
          </cell>
          <cell r="L12">
            <v>0</v>
          </cell>
          <cell r="M12">
            <v>-84567.39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6517543</v>
          </cell>
          <cell r="G13">
            <v>16284</v>
          </cell>
          <cell r="H13">
            <v>2673000</v>
          </cell>
          <cell r="I13">
            <v>1183000</v>
          </cell>
          <cell r="J13">
            <v>883967.44</v>
          </cell>
          <cell r="K13">
            <v>274123.53000000003</v>
          </cell>
          <cell r="L13">
            <v>448427</v>
          </cell>
          <cell r="M13">
            <v>253729.79</v>
          </cell>
          <cell r="N13">
            <v>2183.42</v>
          </cell>
          <cell r="O13">
            <v>4688.8</v>
          </cell>
          <cell r="P13">
            <v>106932.62</v>
          </cell>
        </row>
        <row r="14">
          <cell r="E14">
            <v>58299178</v>
          </cell>
          <cell r="G14">
            <v>572389.61</v>
          </cell>
          <cell r="H14">
            <v>1741092.02</v>
          </cell>
          <cell r="I14">
            <v>1496386.3</v>
          </cell>
          <cell r="J14">
            <v>909559.86</v>
          </cell>
          <cell r="K14">
            <v>2791745.66</v>
          </cell>
          <cell r="L14">
            <v>1202090.73</v>
          </cell>
          <cell r="M14">
            <v>1274760.23</v>
          </cell>
          <cell r="N14">
            <v>4293091.68</v>
          </cell>
          <cell r="O14">
            <v>5701389.1900000004</v>
          </cell>
          <cell r="P14">
            <v>6401609.3799999999</v>
          </cell>
        </row>
        <row r="18">
          <cell r="E18">
            <v>84382075</v>
          </cell>
          <cell r="G18">
            <v>3411587.5</v>
          </cell>
          <cell r="H18">
            <v>5569961.1799999997</v>
          </cell>
          <cell r="I18">
            <v>8669123.1699999999</v>
          </cell>
          <cell r="J18">
            <v>9784527.4399999995</v>
          </cell>
          <cell r="K18">
            <v>7207855.6699999999</v>
          </cell>
          <cell r="L18">
            <v>4940503.7300000004</v>
          </cell>
          <cell r="M18">
            <v>6229618.8099999996</v>
          </cell>
          <cell r="N18">
            <v>10947849.33</v>
          </cell>
          <cell r="O18">
            <v>6314254.5</v>
          </cell>
          <cell r="P18">
            <v>6584407.54</v>
          </cell>
        </row>
        <row r="19">
          <cell r="E19">
            <v>1214125</v>
          </cell>
          <cell r="G19">
            <v>64375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702625</v>
          </cell>
          <cell r="N19">
            <v>0</v>
          </cell>
          <cell r="O19">
            <v>0</v>
          </cell>
          <cell r="P19">
            <v>447125</v>
          </cell>
        </row>
        <row r="20">
          <cell r="E20">
            <v>549430</v>
          </cell>
          <cell r="G20">
            <v>2000</v>
          </cell>
          <cell r="H20">
            <v>86211.37</v>
          </cell>
          <cell r="I20">
            <v>40508.699999999997</v>
          </cell>
          <cell r="J20">
            <v>25311.919999999998</v>
          </cell>
          <cell r="K20">
            <v>138520.66</v>
          </cell>
          <cell r="L20">
            <v>65139.76</v>
          </cell>
          <cell r="M20">
            <v>31353.68</v>
          </cell>
          <cell r="N20">
            <v>59828.77</v>
          </cell>
          <cell r="O20">
            <v>7231.8</v>
          </cell>
          <cell r="P20">
            <v>26062.29</v>
          </cell>
        </row>
        <row r="21">
          <cell r="E21">
            <v>45200191</v>
          </cell>
          <cell r="G21">
            <v>134332.37</v>
          </cell>
          <cell r="H21">
            <v>368743.85</v>
          </cell>
          <cell r="I21">
            <v>350207.48</v>
          </cell>
          <cell r="J21">
            <v>447833.22</v>
          </cell>
          <cell r="K21">
            <v>426770.05</v>
          </cell>
          <cell r="L21">
            <v>425627.55</v>
          </cell>
          <cell r="M21">
            <v>1276145.97</v>
          </cell>
          <cell r="N21">
            <v>1614263.9</v>
          </cell>
          <cell r="O21">
            <v>1491374.86</v>
          </cell>
          <cell r="P21">
            <v>2228428.15</v>
          </cell>
        </row>
        <row r="23">
          <cell r="E23">
            <v>501193</v>
          </cell>
          <cell r="G23">
            <v>0</v>
          </cell>
          <cell r="H23">
            <v>0</v>
          </cell>
          <cell r="I23">
            <v>0</v>
          </cell>
          <cell r="J23">
            <v>1985</v>
          </cell>
          <cell r="K23">
            <v>0</v>
          </cell>
          <cell r="L23">
            <v>0</v>
          </cell>
          <cell r="M23">
            <v>17532.7</v>
          </cell>
          <cell r="N23">
            <v>123749.7</v>
          </cell>
          <cell r="O23">
            <v>33658.199999999997</v>
          </cell>
          <cell r="P23">
            <v>109277.37</v>
          </cell>
        </row>
        <row r="24">
          <cell r="E24">
            <v>434370</v>
          </cell>
          <cell r="G24">
            <v>0</v>
          </cell>
          <cell r="H24">
            <v>0</v>
          </cell>
          <cell r="I24">
            <v>115279.96</v>
          </cell>
          <cell r="J24">
            <v>93055.6</v>
          </cell>
          <cell r="K24">
            <v>85745.56</v>
          </cell>
          <cell r="L24">
            <v>3360</v>
          </cell>
          <cell r="M24">
            <v>15203</v>
          </cell>
          <cell r="N24">
            <v>30076.54</v>
          </cell>
          <cell r="O24">
            <v>38067.35</v>
          </cell>
          <cell r="P24">
            <v>13425.7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28"/>
  <sheetViews>
    <sheetView zoomScaleSheetLayoutView="80" workbookViewId="0">
      <selection activeCell="B4" sqref="B4:M4"/>
    </sheetView>
  </sheetViews>
  <sheetFormatPr baseColWidth="10" defaultColWidth="11.44140625" defaultRowHeight="13.8" outlineLevelRow="1"/>
  <cols>
    <col min="1" max="1" width="1.6640625" style="4" customWidth="1"/>
    <col min="2" max="2" width="2.6640625" style="4" customWidth="1"/>
    <col min="3" max="3" width="46.33203125" style="4" customWidth="1"/>
    <col min="4" max="5" width="14" style="31" bestFit="1" customWidth="1"/>
    <col min="6" max="6" width="4.5546875" style="31" hidden="1" customWidth="1"/>
    <col min="7" max="7" width="16.44140625" style="31" bestFit="1" customWidth="1"/>
    <col min="8" max="11" width="16.6640625" style="31" customWidth="1"/>
    <col min="12" max="12" width="14.109375" style="31" customWidth="1"/>
    <col min="13" max="13" width="14.5546875" style="32" customWidth="1"/>
    <col min="14" max="14" width="1" style="4" customWidth="1"/>
    <col min="15" max="16384" width="11.44140625" style="4"/>
  </cols>
  <sheetData>
    <row r="1" spans="1:14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3"/>
      <c r="N1" s="1"/>
    </row>
    <row r="2" spans="1:14" ht="15.6">
      <c r="A2" s="1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14" ht="15.6">
      <c r="A3" s="1"/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"/>
    </row>
    <row r="4" spans="1:14" ht="15.6">
      <c r="A4" s="1"/>
      <c r="B4" s="55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1"/>
    </row>
    <row r="5" spans="1:14">
      <c r="A5" s="1"/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1"/>
    </row>
    <row r="6" spans="1:14" s="7" customFormat="1" ht="3.75" customHeight="1" thickBo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5"/>
    </row>
    <row r="7" spans="1:14" ht="75.75" customHeight="1" thickBot="1">
      <c r="A7" s="1"/>
      <c r="B7" s="57" t="s">
        <v>4</v>
      </c>
      <c r="C7" s="58"/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9" t="s">
        <v>14</v>
      </c>
      <c r="N7" s="1"/>
    </row>
    <row r="8" spans="1:14" ht="19.5" customHeight="1">
      <c r="A8" s="1"/>
      <c r="B8" s="50" t="s">
        <v>15</v>
      </c>
      <c r="C8" s="51"/>
      <c r="D8" s="10">
        <f t="shared" ref="D8:L8" si="0">SUM(D9:D14)</f>
        <v>156934362</v>
      </c>
      <c r="E8" s="10">
        <f t="shared" si="0"/>
        <v>182647193</v>
      </c>
      <c r="F8" s="10">
        <f t="shared" si="0"/>
        <v>0</v>
      </c>
      <c r="G8" s="10">
        <f t="shared" si="0"/>
        <v>30224407.909999996</v>
      </c>
      <c r="H8" s="10">
        <f t="shared" si="0"/>
        <v>38010794.899999999</v>
      </c>
      <c r="I8" s="10">
        <f>SUM(I9:I14)</f>
        <v>41797920.960000008</v>
      </c>
      <c r="J8" s="10">
        <f>SUM(J9:J14)</f>
        <v>18945670.449999999</v>
      </c>
      <c r="K8" s="10">
        <f>SUM(G8:J8)</f>
        <v>128978794.22000001</v>
      </c>
      <c r="L8" s="10">
        <f t="shared" si="0"/>
        <v>53668398.779999986</v>
      </c>
      <c r="M8" s="11">
        <f>+K8/E8</f>
        <v>0.70616357197452251</v>
      </c>
      <c r="N8" s="1"/>
    </row>
    <row r="9" spans="1:14" ht="19.5" customHeight="1">
      <c r="A9" s="1"/>
      <c r="B9" s="12"/>
      <c r="C9" s="13" t="s">
        <v>16</v>
      </c>
      <c r="D9" s="14">
        <v>13717112</v>
      </c>
      <c r="E9" s="15">
        <f>SUM([1]Base!E9)</f>
        <v>28977191</v>
      </c>
      <c r="F9" s="16"/>
      <c r="G9" s="15">
        <f>SUM([1]Base!G9:I9)</f>
        <v>5305713.37</v>
      </c>
      <c r="H9" s="15">
        <f>SUM([1]Base!J9:L9)</f>
        <v>7748191.3499999996</v>
      </c>
      <c r="I9" s="15">
        <f>SUM([1]Base!M9:O9)</f>
        <v>7223916.2299999995</v>
      </c>
      <c r="J9" s="14">
        <f>SUM([1]Base!P9:R9)</f>
        <v>2209280.33</v>
      </c>
      <c r="K9" s="17">
        <f>SUM(G9+H9+I9+J9)</f>
        <v>22487101.280000001</v>
      </c>
      <c r="L9" s="14">
        <f>E9-K9</f>
        <v>6490089.7199999988</v>
      </c>
      <c r="M9" s="18">
        <f>+K9/E9</f>
        <v>0.77602764463953744</v>
      </c>
      <c r="N9" s="1"/>
    </row>
    <row r="10" spans="1:14" ht="19.5" customHeight="1">
      <c r="A10" s="1"/>
      <c r="B10" s="12"/>
      <c r="C10" s="13" t="s">
        <v>17</v>
      </c>
      <c r="D10" s="14">
        <v>7056000</v>
      </c>
      <c r="E10" s="15">
        <f>SUM([1]Base!E10)</f>
        <v>7512284</v>
      </c>
      <c r="F10" s="16"/>
      <c r="G10" s="15">
        <f>SUM([1]Base!G10:I10)</f>
        <v>1760061.29</v>
      </c>
      <c r="H10" s="15">
        <f>SUM([1]Base!J10:L10)</f>
        <v>1751015.73</v>
      </c>
      <c r="I10" s="15">
        <f>SUM([1]Base!M10:O10)</f>
        <v>1692855.4100000001</v>
      </c>
      <c r="J10" s="14">
        <f>SUM([1]Base!P10:R10)</f>
        <v>583160.65</v>
      </c>
      <c r="K10" s="17">
        <f>SUM(G10+H10+I10+J10)</f>
        <v>5787093.0800000001</v>
      </c>
      <c r="L10" s="14">
        <f t="shared" ref="L10:L14" si="1">E10-K10</f>
        <v>1725190.92</v>
      </c>
      <c r="M10" s="18">
        <f t="shared" ref="M10:M14" si="2">+K10/E10</f>
        <v>0.77035067896794107</v>
      </c>
      <c r="N10" s="1"/>
    </row>
    <row r="11" spans="1:14" ht="19.5" customHeight="1">
      <c r="A11" s="1"/>
      <c r="B11" s="12"/>
      <c r="C11" s="13" t="s">
        <v>18</v>
      </c>
      <c r="D11" s="14">
        <v>73870395</v>
      </c>
      <c r="E11" s="15">
        <f>SUM([1]Base!E11)</f>
        <v>80904998</v>
      </c>
      <c r="F11" s="16"/>
      <c r="G11" s="15">
        <f>SUM([1]Base!G11:I11)</f>
        <v>15476481.319999998</v>
      </c>
      <c r="H11" s="15">
        <f>SUM([1]Base!J11:L11)</f>
        <v>21481108.600000001</v>
      </c>
      <c r="I11" s="15">
        <f>SUM([1]Base!M11:O11)</f>
        <v>21435873.600000001</v>
      </c>
      <c r="J11" s="14">
        <f>SUM([1]Base!P11:R11)</f>
        <v>9644687.4700000007</v>
      </c>
      <c r="K11" s="17">
        <f t="shared" ref="K11:K14" si="3">SUM(G11+H11+I11+J11)</f>
        <v>68038150.99000001</v>
      </c>
      <c r="L11" s="14">
        <f t="shared" si="1"/>
        <v>12866847.00999999</v>
      </c>
      <c r="M11" s="18">
        <f t="shared" si="2"/>
        <v>0.84096350870684167</v>
      </c>
      <c r="N11" s="1"/>
    </row>
    <row r="12" spans="1:14" ht="19.5" customHeight="1">
      <c r="A12" s="1"/>
      <c r="B12" s="12"/>
      <c r="C12" s="13" t="s">
        <v>19</v>
      </c>
      <c r="D12" s="14">
        <v>500000</v>
      </c>
      <c r="E12" s="15">
        <f>SUM([1]Base!E12)</f>
        <v>435999</v>
      </c>
      <c r="F12" s="16"/>
      <c r="G12" s="15">
        <f>SUM([1]Base!G12:I12)</f>
        <v>0</v>
      </c>
      <c r="H12" s="15">
        <f>SUM([1]Base!J12:L12)</f>
        <v>520565</v>
      </c>
      <c r="I12" s="15">
        <f>SUM([1]Base!M12:O12)</f>
        <v>-84567.39</v>
      </c>
      <c r="J12" s="14">
        <f>SUM([1]Base!P12:R12)</f>
        <v>0</v>
      </c>
      <c r="K12" s="17">
        <f t="shared" si="3"/>
        <v>435997.61</v>
      </c>
      <c r="L12" s="14">
        <f t="shared" si="1"/>
        <v>1.3900000000139698</v>
      </c>
      <c r="M12" s="18">
        <f t="shared" si="2"/>
        <v>0.99999681191929335</v>
      </c>
      <c r="N12" s="1"/>
    </row>
    <row r="13" spans="1:14" ht="19.5" customHeight="1">
      <c r="A13" s="1"/>
      <c r="B13" s="12"/>
      <c r="C13" s="13" t="s">
        <v>20</v>
      </c>
      <c r="D13" s="14">
        <v>5500000</v>
      </c>
      <c r="E13" s="15">
        <f>SUM([1]Base!E13)</f>
        <v>6517543</v>
      </c>
      <c r="F13" s="16"/>
      <c r="G13" s="15">
        <f>SUM([1]Base!G13:I13)</f>
        <v>3872284</v>
      </c>
      <c r="H13" s="15">
        <f>SUM([1]Base!J13:L13)</f>
        <v>1606517.97</v>
      </c>
      <c r="I13" s="15">
        <f>SUM([1]Base!M13:O13)</f>
        <v>260602.01</v>
      </c>
      <c r="J13" s="14">
        <f>SUM([1]Base!P13:R13)</f>
        <v>106932.62</v>
      </c>
      <c r="K13" s="17">
        <f t="shared" si="3"/>
        <v>5846336.5999999996</v>
      </c>
      <c r="L13" s="14">
        <f t="shared" si="1"/>
        <v>671206.40000000037</v>
      </c>
      <c r="M13" s="18">
        <f t="shared" si="2"/>
        <v>0.89701542437080961</v>
      </c>
      <c r="N13" s="1"/>
    </row>
    <row r="14" spans="1:14" ht="19.5" customHeight="1">
      <c r="A14" s="1"/>
      <c r="B14" s="12"/>
      <c r="C14" s="13" t="s">
        <v>21</v>
      </c>
      <c r="D14" s="14">
        <v>56290855</v>
      </c>
      <c r="E14" s="15">
        <f>SUM([1]Base!E14)</f>
        <v>58299178</v>
      </c>
      <c r="F14" s="16"/>
      <c r="G14" s="15">
        <f>SUM([1]Base!G14:I14)</f>
        <v>3809867.9299999997</v>
      </c>
      <c r="H14" s="15">
        <f>SUM([1]Base!J14:L14)</f>
        <v>4903396.25</v>
      </c>
      <c r="I14" s="15">
        <f>SUM([1]Base!M14:O14)</f>
        <v>11269241.100000001</v>
      </c>
      <c r="J14" s="14">
        <f>SUM([1]Base!P14:R14)</f>
        <v>6401609.3799999999</v>
      </c>
      <c r="K14" s="17">
        <f t="shared" si="3"/>
        <v>26384114.66</v>
      </c>
      <c r="L14" s="14">
        <f t="shared" si="1"/>
        <v>31915063.34</v>
      </c>
      <c r="M14" s="18">
        <f t="shared" si="2"/>
        <v>0.45256409378533607</v>
      </c>
      <c r="N14" s="1"/>
    </row>
    <row r="15" spans="1:14" ht="19.5" customHeight="1">
      <c r="A15" s="1"/>
      <c r="B15" s="50" t="s">
        <v>22</v>
      </c>
      <c r="C15" s="51"/>
      <c r="D15" s="10">
        <f t="shared" ref="D15:L15" si="4">SUM(D16:D21)</f>
        <v>131089247</v>
      </c>
      <c r="E15" s="10">
        <f t="shared" si="4"/>
        <v>131345821</v>
      </c>
      <c r="F15" s="10">
        <f t="shared" si="4"/>
        <v>0</v>
      </c>
      <c r="G15" s="10">
        <f t="shared" si="4"/>
        <v>18697050.620000001</v>
      </c>
      <c r="H15" s="10">
        <f t="shared" si="4"/>
        <v>23462090</v>
      </c>
      <c r="I15" s="10">
        <f>SUM(I16:I21)</f>
        <v>28674546.620000001</v>
      </c>
      <c r="J15" s="10">
        <f>SUM(J16:J21)</f>
        <v>9286022.9800000004</v>
      </c>
      <c r="K15" s="10">
        <f>SUM(G15:J15)</f>
        <v>80119710.220000014</v>
      </c>
      <c r="L15" s="10">
        <f t="shared" si="4"/>
        <v>51226110.780000001</v>
      </c>
      <c r="M15" s="11">
        <f>+K15/E15</f>
        <v>0.60999055478133568</v>
      </c>
      <c r="N15" s="1"/>
    </row>
    <row r="16" spans="1:14" s="20" customFormat="1" ht="19.5" hidden="1" customHeight="1" outlineLevel="1">
      <c r="A16" s="1"/>
      <c r="B16" s="12"/>
      <c r="C16" s="13" t="s">
        <v>23</v>
      </c>
      <c r="D16" s="15">
        <v>0</v>
      </c>
      <c r="E16" s="15">
        <v>0</v>
      </c>
      <c r="F16" s="19"/>
      <c r="G16" s="15">
        <v>0</v>
      </c>
      <c r="H16" s="14">
        <v>0</v>
      </c>
      <c r="I16" s="14">
        <f t="shared" ref="I16:I17" si="5">K16-H16-G16</f>
        <v>0</v>
      </c>
      <c r="J16" s="14"/>
      <c r="K16" s="15">
        <v>0</v>
      </c>
      <c r="L16" s="14">
        <f t="shared" ref="L16:L24" si="6">E16-K16</f>
        <v>0</v>
      </c>
      <c r="M16" s="18">
        <v>0</v>
      </c>
      <c r="N16" s="1"/>
    </row>
    <row r="17" spans="1:15" s="20" customFormat="1" ht="19.5" hidden="1" customHeight="1" outlineLevel="1">
      <c r="A17" s="1"/>
      <c r="B17" s="12"/>
      <c r="C17" s="13" t="s">
        <v>17</v>
      </c>
      <c r="D17" s="15">
        <v>0</v>
      </c>
      <c r="E17" s="15">
        <v>0</v>
      </c>
      <c r="F17" s="19"/>
      <c r="G17" s="15">
        <v>0</v>
      </c>
      <c r="H17" s="14">
        <v>0</v>
      </c>
      <c r="I17" s="14">
        <f t="shared" si="5"/>
        <v>0</v>
      </c>
      <c r="J17" s="14"/>
      <c r="K17" s="15">
        <v>0</v>
      </c>
      <c r="L17" s="14">
        <f t="shared" si="6"/>
        <v>0</v>
      </c>
      <c r="M17" s="18">
        <v>0</v>
      </c>
      <c r="N17" s="1"/>
    </row>
    <row r="18" spans="1:15" s="20" customFormat="1" ht="19.5" customHeight="1" collapsed="1">
      <c r="A18" s="1"/>
      <c r="B18" s="12"/>
      <c r="C18" s="13" t="s">
        <v>18</v>
      </c>
      <c r="D18" s="15">
        <v>85932951</v>
      </c>
      <c r="E18" s="15">
        <f>SUM([1]Base!E18)</f>
        <v>84382075</v>
      </c>
      <c r="F18" s="21"/>
      <c r="G18" s="15">
        <f>SUM([1]Base!G18:I18)</f>
        <v>17650671.850000001</v>
      </c>
      <c r="H18" s="15">
        <f>SUM([1]Base!J18:L18)</f>
        <v>21932886.84</v>
      </c>
      <c r="I18" s="15">
        <f>SUM([1]Base!M18:O18)</f>
        <v>23491722.640000001</v>
      </c>
      <c r="J18" s="14">
        <f>SUM([1]Base!P18:R18)</f>
        <v>6584407.54</v>
      </c>
      <c r="K18" s="17">
        <f t="shared" ref="K18:K24" si="7">SUM(G18+H18+I18+J18)</f>
        <v>69659688.870000005</v>
      </c>
      <c r="L18" s="14">
        <f t="shared" si="6"/>
        <v>14722386.129999995</v>
      </c>
      <c r="M18" s="18">
        <f t="shared" ref="M18:M24" si="8">+K18/E18</f>
        <v>0.82552709055803619</v>
      </c>
      <c r="N18" s="1"/>
    </row>
    <row r="19" spans="1:15" s="20" customFormat="1" ht="19.5" customHeight="1">
      <c r="A19" s="1"/>
      <c r="B19" s="12"/>
      <c r="C19" s="13" t="s">
        <v>19</v>
      </c>
      <c r="D19" s="15">
        <v>0</v>
      </c>
      <c r="E19" s="15">
        <f>SUM([1]Base!E19)</f>
        <v>1214125</v>
      </c>
      <c r="F19" s="21"/>
      <c r="G19" s="15">
        <f>SUM([1]Base!G19:I19)</f>
        <v>64375</v>
      </c>
      <c r="H19" s="15">
        <f>SUM([1]Base!J19:L19)</f>
        <v>0</v>
      </c>
      <c r="I19" s="15">
        <f>SUM([1]Base!M19:O19)</f>
        <v>702625</v>
      </c>
      <c r="J19" s="14">
        <f>SUM([1]Base!P19:R19)</f>
        <v>447125</v>
      </c>
      <c r="K19" s="17">
        <f t="shared" si="7"/>
        <v>1214125</v>
      </c>
      <c r="L19" s="14">
        <f t="shared" si="6"/>
        <v>0</v>
      </c>
      <c r="M19" s="18">
        <v>0</v>
      </c>
      <c r="N19" s="1"/>
    </row>
    <row r="20" spans="1:15" s="20" customFormat="1" ht="19.5" customHeight="1">
      <c r="A20" s="1"/>
      <c r="B20" s="12"/>
      <c r="C20" s="13" t="s">
        <v>20</v>
      </c>
      <c r="D20" s="15">
        <v>1663535</v>
      </c>
      <c r="E20" s="15">
        <f>SUM([1]Base!E20)</f>
        <v>549430</v>
      </c>
      <c r="F20" s="21"/>
      <c r="G20" s="15">
        <f>SUM([1]Base!G20:I20)</f>
        <v>128720.06999999999</v>
      </c>
      <c r="H20" s="15">
        <f>SUM([1]Base!J20:L20)</f>
        <v>228972.34000000003</v>
      </c>
      <c r="I20" s="15">
        <f>SUM([1]Base!M20:O20)</f>
        <v>98414.25</v>
      </c>
      <c r="J20" s="14">
        <f>SUM([1]Base!P20:R20)</f>
        <v>26062.29</v>
      </c>
      <c r="K20" s="17">
        <f t="shared" si="7"/>
        <v>482168.95</v>
      </c>
      <c r="L20" s="14">
        <f t="shared" si="6"/>
        <v>67261.049999999988</v>
      </c>
      <c r="M20" s="18">
        <f t="shared" si="8"/>
        <v>0.87758031050361285</v>
      </c>
      <c r="N20" s="1"/>
    </row>
    <row r="21" spans="1:15" s="20" customFormat="1" ht="19.5" customHeight="1">
      <c r="A21" s="1"/>
      <c r="B21" s="12"/>
      <c r="C21" s="13" t="s">
        <v>24</v>
      </c>
      <c r="D21" s="15">
        <v>43492761</v>
      </c>
      <c r="E21" s="15">
        <f>SUM([1]Base!E21)</f>
        <v>45200191</v>
      </c>
      <c r="F21" s="21"/>
      <c r="G21" s="15">
        <f>SUM([1]Base!G21:I21)</f>
        <v>853283.7</v>
      </c>
      <c r="H21" s="15">
        <f>SUM([1]Base!J21:L21)</f>
        <v>1300230.82</v>
      </c>
      <c r="I21" s="15">
        <f>SUM([1]Base!M21:O21)</f>
        <v>4381784.7300000004</v>
      </c>
      <c r="J21" s="14">
        <f>SUM([1]Base!P21:R21)</f>
        <v>2228428.15</v>
      </c>
      <c r="K21" s="17">
        <f t="shared" si="7"/>
        <v>8763727.4000000004</v>
      </c>
      <c r="L21" s="14">
        <f t="shared" si="6"/>
        <v>36436463.600000001</v>
      </c>
      <c r="M21" s="18">
        <f t="shared" si="8"/>
        <v>0.19388695503521214</v>
      </c>
      <c r="N21" s="1"/>
    </row>
    <row r="22" spans="1:15" ht="19.5" customHeight="1">
      <c r="A22" s="1"/>
      <c r="B22" s="50" t="s">
        <v>25</v>
      </c>
      <c r="C22" s="51"/>
      <c r="D22" s="10">
        <f t="shared" ref="D22:L22" si="9">SUM(D23:D24)</f>
        <v>0</v>
      </c>
      <c r="E22" s="10">
        <f t="shared" si="9"/>
        <v>935563</v>
      </c>
      <c r="F22" s="10">
        <f t="shared" si="9"/>
        <v>0</v>
      </c>
      <c r="G22" s="10">
        <f t="shared" si="9"/>
        <v>115279.96</v>
      </c>
      <c r="H22" s="10">
        <f t="shared" si="9"/>
        <v>184146.16</v>
      </c>
      <c r="I22" s="10">
        <f>SUM(I23:I24)</f>
        <v>258287.49</v>
      </c>
      <c r="J22" s="10">
        <f>SUM(J23:J24)</f>
        <v>122703.06999999999</v>
      </c>
      <c r="K22" s="10">
        <f>SUM(G22:J22)</f>
        <v>680416.67999999993</v>
      </c>
      <c r="L22" s="10">
        <f t="shared" si="9"/>
        <v>255146.32</v>
      </c>
      <c r="M22" s="11">
        <f>+K22/E22</f>
        <v>0.72728045038121425</v>
      </c>
      <c r="N22" s="1"/>
    </row>
    <row r="23" spans="1:15" ht="19.5" customHeight="1">
      <c r="A23" s="1"/>
      <c r="B23" s="12"/>
      <c r="C23" s="13" t="s">
        <v>18</v>
      </c>
      <c r="D23" s="15">
        <v>0</v>
      </c>
      <c r="E23" s="15">
        <f>SUM([1]Base!E23)</f>
        <v>501193</v>
      </c>
      <c r="F23" s="21"/>
      <c r="G23" s="15">
        <f>SUM([1]Base!G23:I23)</f>
        <v>0</v>
      </c>
      <c r="H23" s="15">
        <f>SUM([1]Base!J23:L23)</f>
        <v>1985</v>
      </c>
      <c r="I23" s="15">
        <f>SUM([1]Base!M23:O23)</f>
        <v>174940.59999999998</v>
      </c>
      <c r="J23" s="14">
        <f>SUM([1]Base!P23:R23)</f>
        <v>109277.37</v>
      </c>
      <c r="K23" s="17">
        <f t="shared" si="7"/>
        <v>286202.96999999997</v>
      </c>
      <c r="L23" s="14">
        <f t="shared" si="6"/>
        <v>214990.03000000003</v>
      </c>
      <c r="M23" s="18">
        <f t="shared" si="8"/>
        <v>0.57104343037512495</v>
      </c>
      <c r="N23" s="1"/>
    </row>
    <row r="24" spans="1:15" ht="19.5" customHeight="1" thickBot="1">
      <c r="A24" s="1"/>
      <c r="B24" s="22"/>
      <c r="C24" s="23" t="s">
        <v>24</v>
      </c>
      <c r="D24" s="24">
        <v>0</v>
      </c>
      <c r="E24" s="15">
        <f>SUM([1]Base!E24)</f>
        <v>434370</v>
      </c>
      <c r="F24" s="25"/>
      <c r="G24" s="15">
        <f>SUM([1]Base!G24:I24)</f>
        <v>115279.96</v>
      </c>
      <c r="H24" s="15">
        <f>SUM([1]Base!J24:L24)</f>
        <v>182161.16</v>
      </c>
      <c r="I24" s="15">
        <f>SUM([1]Base!M24:O24)</f>
        <v>83346.89</v>
      </c>
      <c r="J24" s="14">
        <f>SUM([1]Base!P24:R24)</f>
        <v>13425.7</v>
      </c>
      <c r="K24" s="17">
        <f t="shared" si="7"/>
        <v>394213.71</v>
      </c>
      <c r="L24" s="14">
        <f t="shared" si="6"/>
        <v>40156.289999999979</v>
      </c>
      <c r="M24" s="26">
        <f t="shared" si="8"/>
        <v>0.90755280060777688</v>
      </c>
      <c r="N24" s="1"/>
    </row>
    <row r="25" spans="1:15" ht="26.25" customHeight="1" thickBot="1">
      <c r="A25" s="1"/>
      <c r="B25" s="52" t="s">
        <v>26</v>
      </c>
      <c r="C25" s="53"/>
      <c r="D25" s="27">
        <f t="shared" ref="D25:L25" si="10">D22+D15+D8</f>
        <v>288023609</v>
      </c>
      <c r="E25" s="27">
        <f t="shared" si="10"/>
        <v>314928577</v>
      </c>
      <c r="F25" s="27">
        <f t="shared" si="10"/>
        <v>0</v>
      </c>
      <c r="G25" s="27">
        <f t="shared" si="10"/>
        <v>49036738.489999995</v>
      </c>
      <c r="H25" s="27">
        <f t="shared" si="10"/>
        <v>61657031.060000002</v>
      </c>
      <c r="I25" s="27">
        <f>I22+I15+I8</f>
        <v>70730755.070000008</v>
      </c>
      <c r="J25" s="27">
        <f>J22+J15+J8</f>
        <v>28354396.5</v>
      </c>
      <c r="K25" s="27">
        <f t="shared" si="10"/>
        <v>209778921.12000003</v>
      </c>
      <c r="L25" s="27">
        <f t="shared" si="10"/>
        <v>105149655.88</v>
      </c>
      <c r="M25" s="28">
        <f>+K25/E25</f>
        <v>0.66611586385188548</v>
      </c>
      <c r="N25" s="1"/>
    </row>
    <row r="26" spans="1:15" ht="15.75" customHeight="1">
      <c r="A26" s="1"/>
      <c r="B26" s="29" t="s">
        <v>27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0"/>
    </row>
    <row r="27" spans="1:15" ht="15.75" customHeight="1">
      <c r="A27" s="1"/>
      <c r="B27" s="54" t="s">
        <v>28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1"/>
    </row>
    <row r="28" spans="1:15" ht="9" customHeight="1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3"/>
      <c r="N28" s="1"/>
    </row>
  </sheetData>
  <mergeCells count="10">
    <mergeCell ref="B15:C15"/>
    <mergeCell ref="B22:C22"/>
    <mergeCell ref="B25:C25"/>
    <mergeCell ref="B27:M27"/>
    <mergeCell ref="B2:M2"/>
    <mergeCell ref="B3:M3"/>
    <mergeCell ref="B4:M4"/>
    <mergeCell ref="B5:M5"/>
    <mergeCell ref="B7:C7"/>
    <mergeCell ref="B8:C8"/>
  </mergeCells>
  <printOptions horizontalCentered="1"/>
  <pageMargins left="0.23622047244094491" right="0.15748031496062992" top="1.05" bottom="0.39370078740157483" header="0.31496062992125984" footer="0.27559055118110237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14"/>
  <sheetViews>
    <sheetView zoomScaleSheetLayoutView="80" workbookViewId="0">
      <selection activeCell="B4" sqref="B4:M4"/>
    </sheetView>
  </sheetViews>
  <sheetFormatPr baseColWidth="10" defaultColWidth="11.44140625" defaultRowHeight="13.8"/>
  <cols>
    <col min="1" max="1" width="1.6640625" style="4" customWidth="1"/>
    <col min="2" max="2" width="2.6640625" style="4" customWidth="1"/>
    <col min="3" max="3" width="46.33203125" style="4" customWidth="1"/>
    <col min="4" max="4" width="16.33203125" style="31" customWidth="1"/>
    <col min="5" max="5" width="16" style="31" customWidth="1"/>
    <col min="6" max="6" width="4.5546875" style="31" hidden="1" customWidth="1"/>
    <col min="7" max="11" width="16.6640625" style="31" customWidth="1"/>
    <col min="12" max="12" width="13.6640625" style="31" customWidth="1"/>
    <col min="13" max="13" width="13.5546875" style="32" customWidth="1"/>
    <col min="14" max="14" width="1" style="4" customWidth="1"/>
    <col min="15" max="16384" width="11.44140625" style="4"/>
  </cols>
  <sheetData>
    <row r="1" spans="1:1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3"/>
      <c r="N1" s="1"/>
    </row>
    <row r="2" spans="1:15" ht="15.6">
      <c r="A2" s="1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15" ht="15.6">
      <c r="A3" s="1"/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"/>
    </row>
    <row r="4" spans="1:15" ht="15.6">
      <c r="A4" s="1"/>
      <c r="B4" s="55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1"/>
    </row>
    <row r="5" spans="1:15">
      <c r="A5" s="1"/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1"/>
    </row>
    <row r="6" spans="1:15" s="7" customFormat="1" ht="3.75" customHeight="1" thickBo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5"/>
    </row>
    <row r="7" spans="1:15" ht="84.75" customHeight="1" thickBot="1">
      <c r="A7" s="1"/>
      <c r="B7" s="57" t="s">
        <v>29</v>
      </c>
      <c r="C7" s="58"/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30</v>
      </c>
      <c r="K7" s="8" t="s">
        <v>31</v>
      </c>
      <c r="L7" s="8" t="s">
        <v>13</v>
      </c>
      <c r="M7" s="9" t="s">
        <v>14</v>
      </c>
      <c r="N7" s="1"/>
    </row>
    <row r="8" spans="1:15" ht="25.5" customHeight="1">
      <c r="A8" s="1"/>
      <c r="B8" s="59" t="s">
        <v>15</v>
      </c>
      <c r="C8" s="60"/>
      <c r="D8" s="33">
        <f>'Ejecución x Fte.Fto.y Generica '!D8</f>
        <v>156934362</v>
      </c>
      <c r="E8" s="33">
        <f>'Ejecución x Fte.Fto.y Generica '!E8</f>
        <v>182647193</v>
      </c>
      <c r="F8" s="33">
        <f>'Ejecución x Fte.Fto.y Generica '!F8</f>
        <v>0</v>
      </c>
      <c r="G8" s="33">
        <f>'Ejecución x Fte.Fto.y Generica '!G8</f>
        <v>30224407.909999996</v>
      </c>
      <c r="H8" s="33">
        <f>'Ejecución x Fte.Fto.y Generica '!H8</f>
        <v>38010794.899999999</v>
      </c>
      <c r="I8" s="33">
        <f>'Ejecución x Fte.Fto.y Generica '!I8</f>
        <v>41797920.960000008</v>
      </c>
      <c r="J8" s="33">
        <f>SUM('Ejecución x Fte.Fto.y Generica '!J8)</f>
        <v>18945670.449999999</v>
      </c>
      <c r="K8" s="33">
        <f>SUM('Ejecución x Fte.Fto.y Generica '!K8)</f>
        <v>128978794.22000001</v>
      </c>
      <c r="L8" s="33">
        <f>(E8-K8)</f>
        <v>53668398.779999986</v>
      </c>
      <c r="M8" s="34">
        <f>+K8/E8</f>
        <v>0.70616357197452251</v>
      </c>
      <c r="N8" s="1"/>
    </row>
    <row r="9" spans="1:15" ht="25.5" customHeight="1">
      <c r="A9" s="1"/>
      <c r="B9" s="59" t="s">
        <v>22</v>
      </c>
      <c r="C9" s="60"/>
      <c r="D9" s="33">
        <f>'Ejecución x Fte.Fto.y Generica '!D15</f>
        <v>131089247</v>
      </c>
      <c r="E9" s="33">
        <f>'Ejecución x Fte.Fto.y Generica '!E15</f>
        <v>131345821</v>
      </c>
      <c r="F9" s="33">
        <f>'Ejecución x Fte.Fto.y Generica '!F15</f>
        <v>0</v>
      </c>
      <c r="G9" s="33">
        <f>'Ejecución x Fte.Fto.y Generica '!G15</f>
        <v>18697050.620000001</v>
      </c>
      <c r="H9" s="33">
        <f>'Ejecución x Fte.Fto.y Generica '!H15</f>
        <v>23462090</v>
      </c>
      <c r="I9" s="33">
        <f>'Ejecución x Fte.Fto.y Generica '!I15</f>
        <v>28674546.620000001</v>
      </c>
      <c r="J9" s="33">
        <f>SUM('Ejecución x Fte.Fto.y Generica '!J15)</f>
        <v>9286022.9800000004</v>
      </c>
      <c r="K9" s="33">
        <f>SUM('Ejecución x Fte.Fto.y Generica '!K15)</f>
        <v>80119710.220000014</v>
      </c>
      <c r="L9" s="33">
        <f t="shared" ref="L9:L10" si="0">(E9-K9)</f>
        <v>51226110.779999986</v>
      </c>
      <c r="M9" s="34">
        <f>+K9/E9</f>
        <v>0.60999055478133568</v>
      </c>
      <c r="N9" s="1"/>
    </row>
    <row r="10" spans="1:15" ht="25.5" customHeight="1" thickBot="1">
      <c r="A10" s="1"/>
      <c r="B10" s="61" t="s">
        <v>25</v>
      </c>
      <c r="C10" s="62"/>
      <c r="D10" s="35">
        <f>'Ejecución x Fte.Fto.y Generica '!D22</f>
        <v>0</v>
      </c>
      <c r="E10" s="35">
        <f>'Ejecución x Fte.Fto.y Generica '!E22</f>
        <v>935563</v>
      </c>
      <c r="F10" s="35">
        <f>'Ejecución x Fte.Fto.y Generica '!F22</f>
        <v>0</v>
      </c>
      <c r="G10" s="35">
        <f>'Ejecución x Fte.Fto.y Generica '!G22</f>
        <v>115279.96</v>
      </c>
      <c r="H10" s="35">
        <f>'Ejecución x Fte.Fto.y Generica '!H22</f>
        <v>184146.16</v>
      </c>
      <c r="I10" s="35">
        <f>'Ejecución x Fte.Fto.y Generica '!I22</f>
        <v>258287.49</v>
      </c>
      <c r="J10" s="35">
        <f>SUM('Ejecución x Fte.Fto.y Generica '!J22)</f>
        <v>122703.06999999999</v>
      </c>
      <c r="K10" s="33">
        <f>SUM('Ejecución x Fte.Fto.y Generica '!K22)</f>
        <v>680416.67999999993</v>
      </c>
      <c r="L10" s="33">
        <f t="shared" si="0"/>
        <v>255146.32000000007</v>
      </c>
      <c r="M10" s="36">
        <f>+K10/E10</f>
        <v>0.72728045038121425</v>
      </c>
      <c r="N10" s="1"/>
    </row>
    <row r="11" spans="1:15" ht="29.25" customHeight="1" thickBot="1">
      <c r="A11" s="1"/>
      <c r="B11" s="52" t="s">
        <v>26</v>
      </c>
      <c r="C11" s="53"/>
      <c r="D11" s="27">
        <f t="shared" ref="D11:L11" si="1">D10+D9+D8</f>
        <v>288023609</v>
      </c>
      <c r="E11" s="27">
        <f t="shared" si="1"/>
        <v>314928577</v>
      </c>
      <c r="F11" s="27">
        <f t="shared" si="1"/>
        <v>0</v>
      </c>
      <c r="G11" s="27">
        <f t="shared" si="1"/>
        <v>49036738.489999995</v>
      </c>
      <c r="H11" s="27">
        <f t="shared" si="1"/>
        <v>61657031.060000002</v>
      </c>
      <c r="I11" s="27">
        <f>I10+I9+I8</f>
        <v>70730755.070000008</v>
      </c>
      <c r="J11" s="27">
        <f>J10+J9+J8</f>
        <v>28354396.5</v>
      </c>
      <c r="K11" s="27">
        <f t="shared" si="1"/>
        <v>209778921.12000003</v>
      </c>
      <c r="L11" s="27">
        <f t="shared" si="1"/>
        <v>105149655.87999997</v>
      </c>
      <c r="M11" s="28">
        <f>+K11/E11</f>
        <v>0.66611586385188548</v>
      </c>
      <c r="N11" s="1"/>
    </row>
    <row r="12" spans="1:15" ht="15.75" customHeight="1">
      <c r="A12" s="1"/>
      <c r="B12" s="29" t="s">
        <v>32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30"/>
    </row>
    <row r="13" spans="1:15" ht="15.75" customHeight="1">
      <c r="A13" s="1"/>
      <c r="B13" s="54" t="s">
        <v>28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1"/>
    </row>
    <row r="14" spans="1:15" ht="9" customHeight="1">
      <c r="A14" s="1"/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3"/>
      <c r="N14" s="1"/>
    </row>
  </sheetData>
  <mergeCells count="10">
    <mergeCell ref="B9:C9"/>
    <mergeCell ref="B10:C10"/>
    <mergeCell ref="B11:C11"/>
    <mergeCell ref="B13:M13"/>
    <mergeCell ref="B2:M2"/>
    <mergeCell ref="B3:M3"/>
    <mergeCell ref="B4:M4"/>
    <mergeCell ref="B5:M5"/>
    <mergeCell ref="B7:C7"/>
    <mergeCell ref="B8:C8"/>
  </mergeCells>
  <printOptions horizontalCentered="1"/>
  <pageMargins left="0.23622047244094491" right="0.23622047244094491" top="1.48" bottom="1.4566929133858268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20"/>
  <sheetViews>
    <sheetView topLeftCell="A7" zoomScaleSheetLayoutView="80" workbookViewId="0">
      <selection activeCell="B4" sqref="B4:M4"/>
    </sheetView>
  </sheetViews>
  <sheetFormatPr baseColWidth="10" defaultColWidth="11.44140625" defaultRowHeight="13.8"/>
  <cols>
    <col min="1" max="1" width="1.6640625" style="4" customWidth="1"/>
    <col min="2" max="2" width="2.6640625" style="4" customWidth="1"/>
    <col min="3" max="3" width="46.33203125" style="4" customWidth="1"/>
    <col min="4" max="4" width="16.33203125" style="31" customWidth="1"/>
    <col min="5" max="5" width="16" style="31" customWidth="1"/>
    <col min="6" max="6" width="4.5546875" style="31" hidden="1" customWidth="1"/>
    <col min="7" max="11" width="16.6640625" style="31" customWidth="1"/>
    <col min="12" max="12" width="14.109375" style="31" customWidth="1"/>
    <col min="13" max="13" width="14.5546875" style="32" customWidth="1"/>
    <col min="14" max="14" width="1" style="4" customWidth="1"/>
    <col min="15" max="16384" width="11.44140625" style="4"/>
  </cols>
  <sheetData>
    <row r="1" spans="1:14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3"/>
      <c r="N1" s="1"/>
    </row>
    <row r="2" spans="1:14" ht="15.6">
      <c r="A2" s="1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14" ht="15.6">
      <c r="A3" s="1"/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"/>
    </row>
    <row r="4" spans="1:14" ht="15.6">
      <c r="A4" s="1"/>
      <c r="B4" s="55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1"/>
    </row>
    <row r="5" spans="1:14">
      <c r="A5" s="1"/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1"/>
    </row>
    <row r="6" spans="1:14">
      <c r="A6" s="1"/>
      <c r="B6" s="37" t="s">
        <v>33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1"/>
    </row>
    <row r="7" spans="1:14" s="7" customFormat="1" ht="3.75" customHeight="1" thickBo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5"/>
    </row>
    <row r="8" spans="1:14" ht="71.25" customHeight="1" thickBot="1">
      <c r="A8" s="1"/>
      <c r="B8" s="57" t="s">
        <v>34</v>
      </c>
      <c r="C8" s="58"/>
      <c r="D8" s="8" t="s">
        <v>5</v>
      </c>
      <c r="E8" s="8" t="s">
        <v>6</v>
      </c>
      <c r="F8" s="8" t="s">
        <v>7</v>
      </c>
      <c r="G8" s="8" t="s">
        <v>35</v>
      </c>
      <c r="H8" s="8" t="s">
        <v>9</v>
      </c>
      <c r="I8" s="8" t="s">
        <v>10</v>
      </c>
      <c r="J8" s="8" t="s">
        <v>30</v>
      </c>
      <c r="K8" s="8" t="s">
        <v>31</v>
      </c>
      <c r="L8" s="8" t="s">
        <v>13</v>
      </c>
      <c r="M8" s="9" t="s">
        <v>14</v>
      </c>
      <c r="N8" s="1"/>
    </row>
    <row r="9" spans="1:14" ht="24.75" customHeight="1">
      <c r="A9" s="1"/>
      <c r="B9" s="50" t="s">
        <v>36</v>
      </c>
      <c r="C9" s="51"/>
      <c r="D9" s="10">
        <f t="shared" ref="D9:L9" si="0">SUM(D10:D14)</f>
        <v>188239993</v>
      </c>
      <c r="E9" s="10">
        <f t="shared" si="0"/>
        <v>210994838</v>
      </c>
      <c r="F9" s="10">
        <f t="shared" si="0"/>
        <v>0</v>
      </c>
      <c r="G9" s="10">
        <f t="shared" si="0"/>
        <v>44258306.899999999</v>
      </c>
      <c r="H9" s="10">
        <f t="shared" si="0"/>
        <v>55271242.829999998</v>
      </c>
      <c r="I9" s="10">
        <f t="shared" si="0"/>
        <v>54996382.350000001</v>
      </c>
      <c r="J9" s="10">
        <f t="shared" si="0"/>
        <v>19710933.27</v>
      </c>
      <c r="K9" s="10">
        <f t="shared" si="0"/>
        <v>174236865.35000002</v>
      </c>
      <c r="L9" s="10">
        <f t="shared" si="0"/>
        <v>36757972.649999991</v>
      </c>
      <c r="M9" s="11">
        <f t="shared" ref="M9:M17" si="1">+K9/E9</f>
        <v>0.82578733679731076</v>
      </c>
      <c r="N9" s="1"/>
    </row>
    <row r="10" spans="1:14" ht="24.75" customHeight="1">
      <c r="A10" s="1"/>
      <c r="B10" s="12"/>
      <c r="C10" s="13" t="s">
        <v>16</v>
      </c>
      <c r="D10" s="39">
        <f>'Ejecución x Fte.Fto.y Generica '!D9+'Ejecución x Fte.Fto.y Generica '!D16</f>
        <v>13717112</v>
      </c>
      <c r="E10" s="39">
        <f>'Ejecución x Fte.Fto.y Generica '!E9+'Ejecución x Fte.Fto.y Generica '!E16</f>
        <v>28977191</v>
      </c>
      <c r="F10" s="39">
        <f>'Ejecución x Fte.Fto.y Generica '!F9+'Ejecución x Fte.Fto.y Generica '!F16</f>
        <v>0</v>
      </c>
      <c r="G10" s="39">
        <f>'Ejecución x Fte.Fto.y Generica '!G9+'Ejecución x Fte.Fto.y Generica '!G16</f>
        <v>5305713.37</v>
      </c>
      <c r="H10" s="39">
        <f>'Ejecución x Fte.Fto.y Generica '!H9+'Ejecución x Fte.Fto.y Generica '!H16</f>
        <v>7748191.3499999996</v>
      </c>
      <c r="I10" s="39">
        <f>'Ejecución x Fte.Fto.y Generica '!I9+'Ejecución x Fte.Fto.y Generica '!I16</f>
        <v>7223916.2299999995</v>
      </c>
      <c r="J10" s="39">
        <f>'Ejecución x Fte.Fto.y Generica '!J9+'Ejecución x Fte.Fto.y Generica '!J16</f>
        <v>2209280.33</v>
      </c>
      <c r="K10" s="39">
        <f>'Ejecución x Fte.Fto.y Generica '!K9+'Ejecución x Fte.Fto.y Generica '!K16</f>
        <v>22487101.280000001</v>
      </c>
      <c r="L10" s="39">
        <f>'Ejecución x Fte.Fto.y Generica '!L9+'Ejecución x Fte.Fto.y Generica '!L16</f>
        <v>6490089.7199999988</v>
      </c>
      <c r="M10" s="40">
        <f t="shared" si="1"/>
        <v>0.77602764463953744</v>
      </c>
      <c r="N10" s="1"/>
    </row>
    <row r="11" spans="1:14" ht="24.75" customHeight="1">
      <c r="A11" s="1"/>
      <c r="B11" s="12"/>
      <c r="C11" s="13" t="s">
        <v>17</v>
      </c>
      <c r="D11" s="39">
        <f>'Ejecución x Fte.Fto.y Generica '!D10+'Ejecución x Fte.Fto.y Generica '!D17</f>
        <v>7056000</v>
      </c>
      <c r="E11" s="39">
        <f>'Ejecución x Fte.Fto.y Generica '!E10+'Ejecución x Fte.Fto.y Generica '!E17</f>
        <v>7512284</v>
      </c>
      <c r="F11" s="39">
        <f>'Ejecución x Fte.Fto.y Generica '!F10+'Ejecución x Fte.Fto.y Generica '!F17</f>
        <v>0</v>
      </c>
      <c r="G11" s="39">
        <f>'Ejecución x Fte.Fto.y Generica '!G10+'Ejecución x Fte.Fto.y Generica '!G17</f>
        <v>1760061.29</v>
      </c>
      <c r="H11" s="39">
        <f>'Ejecución x Fte.Fto.y Generica '!H10+'Ejecución x Fte.Fto.y Generica '!H17</f>
        <v>1751015.73</v>
      </c>
      <c r="I11" s="39">
        <f>'Ejecución x Fte.Fto.y Generica '!I10+'Ejecución x Fte.Fto.y Generica '!I17</f>
        <v>1692855.4100000001</v>
      </c>
      <c r="J11" s="39">
        <f>'Ejecución x Fte.Fto.y Generica '!J10+'Ejecución x Fte.Fto.y Generica '!J17</f>
        <v>583160.65</v>
      </c>
      <c r="K11" s="39">
        <f>'Ejecución x Fte.Fto.y Generica '!K10+'Ejecución x Fte.Fto.y Generica '!K17</f>
        <v>5787093.0800000001</v>
      </c>
      <c r="L11" s="39">
        <f>'Ejecución x Fte.Fto.y Generica '!L10+'Ejecución x Fte.Fto.y Generica '!L17</f>
        <v>1725190.92</v>
      </c>
      <c r="M11" s="40">
        <f t="shared" si="1"/>
        <v>0.77035067896794107</v>
      </c>
      <c r="N11" s="1"/>
    </row>
    <row r="12" spans="1:14" ht="24.75" customHeight="1">
      <c r="A12" s="1"/>
      <c r="B12" s="12"/>
      <c r="C12" s="13" t="s">
        <v>18</v>
      </c>
      <c r="D12" s="39">
        <f>'Ejecución x Fte.Fto.y Generica '!D11+'Ejecución x Fte.Fto.y Generica '!D18+'Ejecución x Fte.Fto.y Generica '!D23</f>
        <v>159803346</v>
      </c>
      <c r="E12" s="39">
        <f>'Ejecución x Fte.Fto.y Generica '!E11+'Ejecución x Fte.Fto.y Generica '!E18+'Ejecución x Fte.Fto.y Generica '!E23</f>
        <v>165788266</v>
      </c>
      <c r="F12" s="39">
        <f>'Ejecución x Fte.Fto.y Generica '!F11+'Ejecución x Fte.Fto.y Generica '!F18+'Ejecución x Fte.Fto.y Generica '!F23</f>
        <v>0</v>
      </c>
      <c r="G12" s="39">
        <f>'Ejecución x Fte.Fto.y Generica '!G11+'Ejecución x Fte.Fto.y Generica '!G18+'Ejecución x Fte.Fto.y Generica '!G23</f>
        <v>33127153.170000002</v>
      </c>
      <c r="H12" s="39">
        <f>'Ejecución x Fte.Fto.y Generica '!H11+'Ejecución x Fte.Fto.y Generica '!H18+'Ejecución x Fte.Fto.y Generica '!H23</f>
        <v>43415980.439999998</v>
      </c>
      <c r="I12" s="39">
        <f>'Ejecución x Fte.Fto.y Generica '!I11+'Ejecución x Fte.Fto.y Generica '!I18+'Ejecución x Fte.Fto.y Generica '!I23</f>
        <v>45102536.840000004</v>
      </c>
      <c r="J12" s="39">
        <f>'Ejecución x Fte.Fto.y Generica '!J11+'Ejecución x Fte.Fto.y Generica '!J18+'Ejecución x Fte.Fto.y Generica '!J23</f>
        <v>16338372.380000001</v>
      </c>
      <c r="K12" s="39">
        <f>'Ejecución x Fte.Fto.y Generica '!K11+'Ejecución x Fte.Fto.y Generica '!K18+'Ejecución x Fte.Fto.y Generica '!K23</f>
        <v>137984042.83000001</v>
      </c>
      <c r="L12" s="39">
        <f>'Ejecución x Fte.Fto.y Generica '!L11+'Ejecución x Fte.Fto.y Generica '!L18+'Ejecución x Fte.Fto.y Generica '!L23</f>
        <v>27804223.169999987</v>
      </c>
      <c r="M12" s="40">
        <f t="shared" si="1"/>
        <v>0.83229076555997039</v>
      </c>
      <c r="N12" s="1"/>
    </row>
    <row r="13" spans="1:14" ht="24.75" customHeight="1">
      <c r="A13" s="1"/>
      <c r="B13" s="12"/>
      <c r="C13" s="13" t="s">
        <v>19</v>
      </c>
      <c r="D13" s="39">
        <f>'Ejecución x Fte.Fto.y Generica '!D12+'Ejecución x Fte.Fto.y Generica '!D19</f>
        <v>500000</v>
      </c>
      <c r="E13" s="39">
        <f>'Ejecución x Fte.Fto.y Generica '!E12+'Ejecución x Fte.Fto.y Generica '!E19</f>
        <v>1650124</v>
      </c>
      <c r="F13" s="39">
        <f>'Ejecución x Fte.Fto.y Generica '!F12+'Ejecución x Fte.Fto.y Generica '!F19</f>
        <v>0</v>
      </c>
      <c r="G13" s="39">
        <f>'Ejecución x Fte.Fto.y Generica '!G12+'Ejecución x Fte.Fto.y Generica '!G19</f>
        <v>64375</v>
      </c>
      <c r="H13" s="39">
        <f>'Ejecución x Fte.Fto.y Generica '!H12+'Ejecución x Fte.Fto.y Generica '!H19</f>
        <v>520565</v>
      </c>
      <c r="I13" s="39">
        <f>'Ejecución x Fte.Fto.y Generica '!I12+'Ejecución x Fte.Fto.y Generica '!I19</f>
        <v>618057.61</v>
      </c>
      <c r="J13" s="39">
        <f>'Ejecución x Fte.Fto.y Generica '!J12+'Ejecución x Fte.Fto.y Generica '!J19</f>
        <v>447125</v>
      </c>
      <c r="K13" s="39">
        <f>'Ejecución x Fte.Fto.y Generica '!K12+'Ejecución x Fte.Fto.y Generica '!K19</f>
        <v>1650122.6099999999</v>
      </c>
      <c r="L13" s="39">
        <f>'Ejecución x Fte.Fto.y Generica '!L12+'Ejecución x Fte.Fto.y Generica '!L19</f>
        <v>1.3900000000139698</v>
      </c>
      <c r="M13" s="40">
        <f t="shared" si="1"/>
        <v>0.99999915763906222</v>
      </c>
      <c r="N13" s="1"/>
    </row>
    <row r="14" spans="1:14" ht="24.75" customHeight="1">
      <c r="A14" s="1"/>
      <c r="B14" s="12"/>
      <c r="C14" s="13" t="s">
        <v>20</v>
      </c>
      <c r="D14" s="39">
        <f>'Ejecución x Fte.Fto.y Generica '!D13+'Ejecución x Fte.Fto.y Generica '!D20</f>
        <v>7163535</v>
      </c>
      <c r="E14" s="39">
        <f>'Ejecución x Fte.Fto.y Generica '!E13+'Ejecución x Fte.Fto.y Generica '!E20</f>
        <v>7066973</v>
      </c>
      <c r="F14" s="39">
        <f>'Ejecución x Fte.Fto.y Generica '!F13+'Ejecución x Fte.Fto.y Generica '!F20</f>
        <v>0</v>
      </c>
      <c r="G14" s="39">
        <f>'Ejecución x Fte.Fto.y Generica '!G13+'Ejecución x Fte.Fto.y Generica '!G20</f>
        <v>4001004.07</v>
      </c>
      <c r="H14" s="39">
        <f>'Ejecución x Fte.Fto.y Generica '!H13+'Ejecución x Fte.Fto.y Generica '!H20</f>
        <v>1835490.31</v>
      </c>
      <c r="I14" s="39">
        <f>'Ejecución x Fte.Fto.y Generica '!I13+'Ejecución x Fte.Fto.y Generica '!I20</f>
        <v>359016.26</v>
      </c>
      <c r="J14" s="39">
        <f>'Ejecución x Fte.Fto.y Generica '!J13+'Ejecución x Fte.Fto.y Generica '!J20</f>
        <v>132994.91</v>
      </c>
      <c r="K14" s="39">
        <f>'Ejecución x Fte.Fto.y Generica '!K13+'Ejecución x Fte.Fto.y Generica '!K20</f>
        <v>6328505.5499999998</v>
      </c>
      <c r="L14" s="39">
        <f>'Ejecución x Fte.Fto.y Generica '!L13+'Ejecución x Fte.Fto.y Generica '!L20</f>
        <v>738467.45000000042</v>
      </c>
      <c r="M14" s="40">
        <f t="shared" si="1"/>
        <v>0.89550441893580179</v>
      </c>
      <c r="N14" s="1"/>
    </row>
    <row r="15" spans="1:14" ht="24.75" customHeight="1">
      <c r="A15" s="1"/>
      <c r="B15" s="63" t="s">
        <v>37</v>
      </c>
      <c r="C15" s="64"/>
      <c r="D15" s="41">
        <f t="shared" ref="D15:L15" si="2">SUM(D16:D16)</f>
        <v>99783616</v>
      </c>
      <c r="E15" s="41">
        <f t="shared" si="2"/>
        <v>103933739</v>
      </c>
      <c r="F15" s="41">
        <f t="shared" si="2"/>
        <v>0</v>
      </c>
      <c r="G15" s="41">
        <f t="shared" si="2"/>
        <v>4778431.59</v>
      </c>
      <c r="H15" s="41">
        <f t="shared" si="2"/>
        <v>6385788.2300000004</v>
      </c>
      <c r="I15" s="41">
        <f t="shared" si="2"/>
        <v>15734372.720000003</v>
      </c>
      <c r="J15" s="41">
        <f t="shared" si="2"/>
        <v>8643463.2299999986</v>
      </c>
      <c r="K15" s="41">
        <f t="shared" si="2"/>
        <v>35542055.770000003</v>
      </c>
      <c r="L15" s="41">
        <f t="shared" si="2"/>
        <v>68391683.230000004</v>
      </c>
      <c r="M15" s="42">
        <f t="shared" si="1"/>
        <v>0.34196841287505303</v>
      </c>
      <c r="N15" s="1"/>
    </row>
    <row r="16" spans="1:14" s="20" customFormat="1" ht="24.75" customHeight="1" thickBot="1">
      <c r="A16" s="1"/>
      <c r="B16" s="43"/>
      <c r="C16" s="44" t="s">
        <v>21</v>
      </c>
      <c r="D16" s="45">
        <f>'Ejecución x Fte.Fto.y Generica '!D14+'Ejecución x Fte.Fto.y Generica '!D21+'Ejecución x Fte.Fto.y Generica '!D24</f>
        <v>99783616</v>
      </c>
      <c r="E16" s="45">
        <f>'Ejecución x Fte.Fto.y Generica '!E14+'Ejecución x Fte.Fto.y Generica '!E21+'Ejecución x Fte.Fto.y Generica '!E24</f>
        <v>103933739</v>
      </c>
      <c r="F16" s="45">
        <f>'Ejecución x Fte.Fto.y Generica '!F14+'Ejecución x Fte.Fto.y Generica '!F21+'Ejecución x Fte.Fto.y Generica '!F24</f>
        <v>0</v>
      </c>
      <c r="G16" s="45">
        <f>'Ejecución x Fte.Fto.y Generica '!G14+'Ejecución x Fte.Fto.y Generica '!G21+'Ejecución x Fte.Fto.y Generica '!G24</f>
        <v>4778431.59</v>
      </c>
      <c r="H16" s="45">
        <f>'Ejecución x Fte.Fto.y Generica '!H14+'Ejecución x Fte.Fto.y Generica '!H21+'Ejecución x Fte.Fto.y Generica '!H24</f>
        <v>6385788.2300000004</v>
      </c>
      <c r="I16" s="45">
        <f>'Ejecución x Fte.Fto.y Generica '!I14+'Ejecución x Fte.Fto.y Generica '!I21+'Ejecución x Fte.Fto.y Generica '!I24</f>
        <v>15734372.720000003</v>
      </c>
      <c r="J16" s="45">
        <f>'Ejecución x Fte.Fto.y Generica '!J14+'Ejecución x Fte.Fto.y Generica '!J21+'Ejecución x Fte.Fto.y Generica '!J24</f>
        <v>8643463.2299999986</v>
      </c>
      <c r="K16" s="45">
        <f>'Ejecución x Fte.Fto.y Generica '!K14+'Ejecución x Fte.Fto.y Generica '!K21+'Ejecución x Fte.Fto.y Generica '!K24</f>
        <v>35542055.770000003</v>
      </c>
      <c r="L16" s="45">
        <f>'Ejecución x Fte.Fto.y Generica '!L14+'Ejecución x Fte.Fto.y Generica '!L21+'Ejecución x Fte.Fto.y Generica '!L24</f>
        <v>68391683.230000004</v>
      </c>
      <c r="M16" s="46">
        <f t="shared" si="1"/>
        <v>0.34196841287505303</v>
      </c>
      <c r="N16" s="1"/>
    </row>
    <row r="17" spans="1:14" ht="28.5" customHeight="1" thickBot="1">
      <c r="A17" s="1"/>
      <c r="B17" s="52" t="s">
        <v>26</v>
      </c>
      <c r="C17" s="53"/>
      <c r="D17" s="27">
        <f t="shared" ref="D17:L17" si="3">D15+D9</f>
        <v>288023609</v>
      </c>
      <c r="E17" s="27">
        <f t="shared" si="3"/>
        <v>314928577</v>
      </c>
      <c r="F17" s="27">
        <f t="shared" si="3"/>
        <v>0</v>
      </c>
      <c r="G17" s="27">
        <f t="shared" si="3"/>
        <v>49036738.489999995</v>
      </c>
      <c r="H17" s="27">
        <f t="shared" si="3"/>
        <v>61657031.060000002</v>
      </c>
      <c r="I17" s="27">
        <f t="shared" si="3"/>
        <v>70730755.070000008</v>
      </c>
      <c r="J17" s="27">
        <f t="shared" si="3"/>
        <v>28354396.5</v>
      </c>
      <c r="K17" s="27">
        <f t="shared" si="3"/>
        <v>209778921.12000003</v>
      </c>
      <c r="L17" s="27">
        <f t="shared" si="3"/>
        <v>105149655.88</v>
      </c>
      <c r="M17" s="28">
        <f t="shared" si="1"/>
        <v>0.66611586385188548</v>
      </c>
      <c r="N17" s="1"/>
    </row>
    <row r="18" spans="1:14" ht="15.75" customHeight="1">
      <c r="A18" s="1"/>
      <c r="B18" s="65" t="s">
        <v>32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1"/>
    </row>
    <row r="19" spans="1:14" ht="15.75" customHeight="1">
      <c r="A19" s="1"/>
      <c r="B19" s="54" t="s">
        <v>28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1"/>
    </row>
    <row r="20" spans="1:14">
      <c r="A20" s="1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3"/>
      <c r="N20" s="1"/>
    </row>
  </sheetData>
  <mergeCells count="10">
    <mergeCell ref="B15:C15"/>
    <mergeCell ref="B17:C17"/>
    <mergeCell ref="B18:M18"/>
    <mergeCell ref="B19:M19"/>
    <mergeCell ref="B2:M2"/>
    <mergeCell ref="B3:M3"/>
    <mergeCell ref="B4:M4"/>
    <mergeCell ref="B5:M5"/>
    <mergeCell ref="B8:C8"/>
    <mergeCell ref="B9:C9"/>
  </mergeCells>
  <printOptions horizontalCentered="1"/>
  <pageMargins left="0.23" right="0.17" top="1.1200000000000001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20"/>
  <sheetViews>
    <sheetView tabSelected="1" topLeftCell="A10" zoomScaleSheetLayoutView="80" workbookViewId="0">
      <selection activeCell="E30" sqref="E30"/>
    </sheetView>
  </sheetViews>
  <sheetFormatPr baseColWidth="10" defaultColWidth="11.44140625" defaultRowHeight="13.8" outlineLevelRow="1"/>
  <cols>
    <col min="1" max="1" width="1.6640625" style="4" customWidth="1"/>
    <col min="2" max="2" width="2.6640625" style="4" customWidth="1"/>
    <col min="3" max="3" width="56.44140625" style="4" customWidth="1"/>
    <col min="4" max="4" width="16.33203125" style="31" customWidth="1"/>
    <col min="5" max="5" width="16" style="31" customWidth="1"/>
    <col min="6" max="9" width="15" style="31" customWidth="1"/>
    <col min="10" max="10" width="15.5546875" style="31" customWidth="1"/>
    <col min="11" max="11" width="14.109375" style="31" customWidth="1"/>
    <col min="12" max="12" width="13.5546875" style="32" customWidth="1"/>
    <col min="13" max="13" width="1" style="4" customWidth="1"/>
    <col min="14" max="16384" width="11.44140625" style="4"/>
  </cols>
  <sheetData>
    <row r="1" spans="1:16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1"/>
    </row>
    <row r="2" spans="1:16" ht="15.6">
      <c r="A2" s="1"/>
      <c r="B2" s="55" t="s">
        <v>38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1"/>
    </row>
    <row r="3" spans="1:16" ht="15.6">
      <c r="A3" s="1"/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</row>
    <row r="4" spans="1:16" ht="15.6">
      <c r="A4" s="1"/>
      <c r="B4" s="55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6">
      <c r="A5" s="1"/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"/>
    </row>
    <row r="6" spans="1:16" s="7" customFormat="1" ht="3.75" customHeight="1" thickBo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/>
    </row>
    <row r="7" spans="1:16" ht="72.75" customHeight="1" thickBot="1">
      <c r="A7" s="1"/>
      <c r="B7" s="68" t="s">
        <v>39</v>
      </c>
      <c r="C7" s="69"/>
      <c r="D7" s="8" t="s">
        <v>5</v>
      </c>
      <c r="E7" s="8" t="s">
        <v>6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13</v>
      </c>
      <c r="L7" s="9" t="s">
        <v>14</v>
      </c>
      <c r="M7" s="1"/>
    </row>
    <row r="8" spans="1:16" ht="23.25" customHeight="1">
      <c r="A8" s="1"/>
      <c r="B8" s="50" t="s">
        <v>22</v>
      </c>
      <c r="C8" s="51"/>
      <c r="D8" s="10">
        <f t="shared" ref="D8" si="0">SUM(D9:D12)</f>
        <v>131089247</v>
      </c>
      <c r="E8" s="10">
        <f t="shared" ref="E8:K8" si="1">SUM(E9:E12)</f>
        <v>131345821</v>
      </c>
      <c r="F8" s="10">
        <f t="shared" si="1"/>
        <v>141982327.29000002</v>
      </c>
      <c r="G8" s="10">
        <f t="shared" si="1"/>
        <v>35857224.280000001</v>
      </c>
      <c r="H8" s="10">
        <f t="shared" si="1"/>
        <v>40683028.670000002</v>
      </c>
      <c r="I8" s="10">
        <f t="shared" si="1"/>
        <v>8487419.3300000001</v>
      </c>
      <c r="J8" s="10">
        <f t="shared" si="1"/>
        <v>227009999.57000002</v>
      </c>
      <c r="K8" s="10">
        <f t="shared" si="1"/>
        <v>-95664178.570000023</v>
      </c>
      <c r="L8" s="11">
        <f>J8/E8</f>
        <v>1.7283381979088626</v>
      </c>
      <c r="M8" s="1"/>
    </row>
    <row r="9" spans="1:16" ht="23.25" hidden="1" customHeight="1" outlineLevel="1">
      <c r="A9" s="1"/>
      <c r="B9" s="12"/>
      <c r="C9" s="13" t="s">
        <v>45</v>
      </c>
      <c r="D9" s="39">
        <v>0</v>
      </c>
      <c r="E9" s="39">
        <v>0</v>
      </c>
      <c r="F9" s="39">
        <v>0</v>
      </c>
      <c r="G9" s="39">
        <v>0</v>
      </c>
      <c r="H9" s="39">
        <f>J9-G9-F9</f>
        <v>0</v>
      </c>
      <c r="I9" s="39"/>
      <c r="J9" s="39">
        <v>0</v>
      </c>
      <c r="K9" s="39">
        <f>E9-J9</f>
        <v>0</v>
      </c>
      <c r="L9" s="40">
        <v>0</v>
      </c>
      <c r="M9" s="1"/>
    </row>
    <row r="10" spans="1:16" ht="24" customHeight="1" collapsed="1">
      <c r="A10" s="1"/>
      <c r="B10" s="12"/>
      <c r="C10" s="13" t="s">
        <v>46</v>
      </c>
      <c r="D10" s="39">
        <v>130563617</v>
      </c>
      <c r="E10" s="15">
        <v>130563617</v>
      </c>
      <c r="F10" s="15">
        <v>40805598.32</v>
      </c>
      <c r="G10" s="15">
        <v>35881230.640000001</v>
      </c>
      <c r="H10" s="15">
        <v>40165282.420000002</v>
      </c>
      <c r="I10" s="15">
        <v>8248647.7800000003</v>
      </c>
      <c r="J10" s="39">
        <v>125100759.16000001</v>
      </c>
      <c r="K10" s="39">
        <v>5462857.8399999887</v>
      </c>
      <c r="L10" s="40">
        <v>0.95815941710622199</v>
      </c>
      <c r="M10" s="1"/>
      <c r="P10" s="47"/>
    </row>
    <row r="11" spans="1:16" ht="23.25" customHeight="1">
      <c r="A11" s="1"/>
      <c r="B11" s="12"/>
      <c r="C11" s="13" t="s">
        <v>47</v>
      </c>
      <c r="D11" s="39">
        <v>525630</v>
      </c>
      <c r="E11" s="15">
        <v>525630</v>
      </c>
      <c r="F11" s="15">
        <v>1077313.02</v>
      </c>
      <c r="G11" s="15">
        <v>-253690.05999999997</v>
      </c>
      <c r="H11" s="15">
        <v>435277.42</v>
      </c>
      <c r="I11" s="15">
        <v>238442.05</v>
      </c>
      <c r="J11" s="39">
        <v>1497342.4300000002</v>
      </c>
      <c r="K11" s="39">
        <v>-971712.43000000017</v>
      </c>
      <c r="L11" s="40">
        <v>2.8486624241386531</v>
      </c>
      <c r="M11" s="1"/>
      <c r="P11" s="47"/>
    </row>
    <row r="12" spans="1:16" ht="23.25" customHeight="1">
      <c r="A12" s="1"/>
      <c r="B12" s="12"/>
      <c r="C12" s="13" t="s">
        <v>48</v>
      </c>
      <c r="D12" s="39">
        <v>0</v>
      </c>
      <c r="E12" s="15">
        <v>256574</v>
      </c>
      <c r="F12" s="15">
        <v>100099415.95</v>
      </c>
      <c r="G12" s="15">
        <v>229683.7</v>
      </c>
      <c r="H12" s="15">
        <v>82468.83</v>
      </c>
      <c r="I12" s="15">
        <v>329.5</v>
      </c>
      <c r="J12" s="39">
        <v>100411897.98</v>
      </c>
      <c r="K12" s="39">
        <v>-100155323.98</v>
      </c>
      <c r="L12" s="40">
        <v>0</v>
      </c>
      <c r="M12" s="1"/>
      <c r="P12" s="47"/>
    </row>
    <row r="13" spans="1:16" ht="23.25" customHeight="1">
      <c r="A13" s="1"/>
      <c r="B13" s="66" t="s">
        <v>25</v>
      </c>
      <c r="C13" s="67"/>
      <c r="D13" s="41">
        <f t="shared" ref="D13:K13" si="2">SUM(D14:D16)</f>
        <v>0</v>
      </c>
      <c r="E13" s="41">
        <f t="shared" si="2"/>
        <v>935563</v>
      </c>
      <c r="F13" s="41">
        <f t="shared" si="2"/>
        <v>3532862.61</v>
      </c>
      <c r="G13" s="41">
        <f t="shared" si="2"/>
        <v>549093.07999999996</v>
      </c>
      <c r="H13" s="41">
        <f t="shared" si="2"/>
        <v>-184601.83000000002</v>
      </c>
      <c r="I13" s="41">
        <f t="shared" si="2"/>
        <v>54663.09</v>
      </c>
      <c r="J13" s="41">
        <f t="shared" si="2"/>
        <v>3952016.9499999997</v>
      </c>
      <c r="K13" s="41">
        <f t="shared" si="2"/>
        <v>-3016453.9499999997</v>
      </c>
      <c r="L13" s="42">
        <f>F13/E13</f>
        <v>3.7761888937463324</v>
      </c>
      <c r="M13" s="1"/>
      <c r="P13" s="47"/>
    </row>
    <row r="14" spans="1:16" ht="23.25" customHeight="1">
      <c r="A14" s="1"/>
      <c r="B14" s="12"/>
      <c r="C14" s="13" t="s">
        <v>49</v>
      </c>
      <c r="D14" s="39">
        <v>0</v>
      </c>
      <c r="E14" s="39">
        <v>0</v>
      </c>
      <c r="F14" s="39">
        <v>403347.12</v>
      </c>
      <c r="G14" s="39">
        <v>0</v>
      </c>
      <c r="H14" s="39">
        <v>0</v>
      </c>
      <c r="I14" s="39">
        <v>0</v>
      </c>
      <c r="J14" s="39">
        <v>403347.12</v>
      </c>
      <c r="K14" s="39">
        <v>-403347.12</v>
      </c>
      <c r="L14" s="40">
        <v>0</v>
      </c>
      <c r="M14" s="1"/>
      <c r="P14" s="47"/>
    </row>
    <row r="15" spans="1:16" ht="23.25" customHeight="1">
      <c r="A15" s="1"/>
      <c r="B15" s="12"/>
      <c r="C15" s="13" t="s">
        <v>47</v>
      </c>
      <c r="D15" s="39">
        <v>0</v>
      </c>
      <c r="E15" s="39">
        <v>0</v>
      </c>
      <c r="F15" s="39">
        <v>20054.21</v>
      </c>
      <c r="G15" s="39">
        <v>0</v>
      </c>
      <c r="H15" s="39">
        <v>0</v>
      </c>
      <c r="I15" s="39">
        <v>70000</v>
      </c>
      <c r="J15" s="39">
        <v>90054.209999999992</v>
      </c>
      <c r="K15" s="39">
        <v>-90054.209999999992</v>
      </c>
      <c r="L15" s="40">
        <v>0</v>
      </c>
      <c r="M15" s="1"/>
      <c r="P15" s="47"/>
    </row>
    <row r="16" spans="1:16" ht="23.25" customHeight="1" thickBot="1">
      <c r="A16" s="1"/>
      <c r="B16" s="22"/>
      <c r="C16" s="23" t="s">
        <v>48</v>
      </c>
      <c r="D16" s="48">
        <v>0</v>
      </c>
      <c r="E16" s="48">
        <v>935563</v>
      </c>
      <c r="F16" s="48">
        <v>3109461.28</v>
      </c>
      <c r="G16" s="48">
        <v>549093.07999999996</v>
      </c>
      <c r="H16" s="48">
        <v>-184601.83000000002</v>
      </c>
      <c r="I16" s="48">
        <v>-15336.91</v>
      </c>
      <c r="J16" s="39">
        <v>3458615.6199999996</v>
      </c>
      <c r="K16" s="48">
        <v>-2523052.6199999996</v>
      </c>
      <c r="L16" s="49">
        <v>3.6968281345029674</v>
      </c>
      <c r="M16" s="1"/>
      <c r="P16" s="47"/>
    </row>
    <row r="17" spans="1:13" ht="30" customHeight="1" thickBot="1">
      <c r="A17" s="1"/>
      <c r="B17" s="52" t="s">
        <v>26</v>
      </c>
      <c r="C17" s="53"/>
      <c r="D17" s="27">
        <f t="shared" ref="D17:J17" si="3">D13+D8</f>
        <v>131089247</v>
      </c>
      <c r="E17" s="27">
        <f t="shared" si="3"/>
        <v>132281384</v>
      </c>
      <c r="F17" s="27">
        <f t="shared" si="3"/>
        <v>145515189.90000004</v>
      </c>
      <c r="G17" s="27">
        <f t="shared" si="3"/>
        <v>36406317.359999999</v>
      </c>
      <c r="H17" s="27">
        <f t="shared" si="3"/>
        <v>40498426.840000004</v>
      </c>
      <c r="I17" s="27">
        <f t="shared" si="3"/>
        <v>8542082.4199999999</v>
      </c>
      <c r="J17" s="27">
        <f t="shared" si="3"/>
        <v>230962016.52000001</v>
      </c>
      <c r="K17" s="27">
        <f>(K8+K13)</f>
        <v>-98680632.520000026</v>
      </c>
      <c r="L17" s="28">
        <f>J17/E17</f>
        <v>1.7459903240806733</v>
      </c>
      <c r="M17" s="1"/>
    </row>
    <row r="18" spans="1:13" ht="15.75" customHeight="1">
      <c r="A18" s="1"/>
      <c r="B18" s="65" t="s">
        <v>32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>
      <c r="A19" s="1"/>
      <c r="B19" s="54" t="s">
        <v>28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"/>
    </row>
    <row r="20" spans="1:13">
      <c r="A20" s="1"/>
      <c r="B20" s="1"/>
      <c r="C20" s="1"/>
      <c r="D20" s="2"/>
      <c r="E20" s="2"/>
      <c r="F20" s="2"/>
      <c r="G20" s="2"/>
      <c r="H20" s="2"/>
      <c r="I20" s="2"/>
      <c r="J20" s="2"/>
      <c r="K20" s="2"/>
      <c r="L20" s="3"/>
      <c r="M20" s="1"/>
    </row>
  </sheetData>
  <mergeCells count="10">
    <mergeCell ref="B13:C13"/>
    <mergeCell ref="B17:C17"/>
    <mergeCell ref="B18:M18"/>
    <mergeCell ref="B19:L19"/>
    <mergeCell ref="B2:L2"/>
    <mergeCell ref="B3:L3"/>
    <mergeCell ref="B4:M4"/>
    <mergeCell ref="B5:L5"/>
    <mergeCell ref="B7:C7"/>
    <mergeCell ref="B8:C8"/>
  </mergeCells>
  <printOptions horizontalCentered="1"/>
  <pageMargins left="0.23" right="0.17" top="1.0900000000000001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Ejecución x Fte.Fto.y Generica </vt:lpstr>
      <vt:lpstr>Gasto por Fuente Financiamiento</vt:lpstr>
      <vt:lpstr>Ejecución por Tipo de Gastos</vt:lpstr>
      <vt:lpstr>Ingresos F. Fncto. y Genérica</vt:lpstr>
      <vt:lpstr>'Ejecución por Tipo de Gastos'!Área_de_impresión</vt:lpstr>
      <vt:lpstr>'Ejecución x Fte.Fto.y Generica '!Área_de_impresión</vt:lpstr>
      <vt:lpstr>'Gasto por Fuente Financiamiento'!Área_de_impresión</vt:lpstr>
      <vt:lpstr>'Ingresos F. Fncto. y Genérica'!Área_de_impresión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mmerodio</dc:creator>
  <cp:lastModifiedBy>snakasone</cp:lastModifiedBy>
  <cp:lastPrinted>2013-11-05T15:50:46Z</cp:lastPrinted>
  <dcterms:created xsi:type="dcterms:W3CDTF">2013-11-05T15:50:11Z</dcterms:created>
  <dcterms:modified xsi:type="dcterms:W3CDTF">2013-11-15T16:18:19Z</dcterms:modified>
</cp:coreProperties>
</file>