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rquidi\AppData\Local\Microsoft\Windows\Temporary Internet Files\Content.Outlook\TJC9SUVH\"/>
    </mc:Choice>
  </mc:AlternateContent>
  <bookViews>
    <workbookView xWindow="10425" yWindow="225" windowWidth="9690" windowHeight="7815" tabRatio="753" firstSheet="1" activeTab="1"/>
  </bookViews>
  <sheets>
    <sheet name="Base" sheetId="8" state="hidden" r:id="rId1"/>
    <sheet name="Ejecución x Fte.Fto.y Generica " sheetId="6" r:id="rId2"/>
    <sheet name="Gasto por Fuente Financiamiento" sheetId="7" r:id="rId3"/>
    <sheet name="Ejecución x Tipo de Gastos" sheetId="4" r:id="rId4"/>
    <sheet name="Ingresos Fte. Fncto. y Generica" sheetId="5" r:id="rId5"/>
  </sheets>
  <definedNames>
    <definedName name="_xlnm.Print_Area" localSheetId="0">Base!$A$1:$S$28</definedName>
    <definedName name="_xlnm.Print_Area" localSheetId="1">'Ejecución x Fte.Fto.y Generica '!$A$1:$N$28</definedName>
    <definedName name="_xlnm.Print_Area" localSheetId="3">'Ejecución x Tipo de Gastos'!$A$1:$N$20</definedName>
    <definedName name="_xlnm.Print_Area" localSheetId="2">'Gasto por Fuente Financiamiento'!$A$1:$N$14</definedName>
    <definedName name="_xlnm.Print_Area" localSheetId="4">'Ingresos Fte. Fncto. y Generica'!$A$1:$M$20</definedName>
  </definedNames>
  <calcPr calcId="152511"/>
</workbook>
</file>

<file path=xl/calcChain.xml><?xml version="1.0" encoding="utf-8"?>
<calcChain xmlns="http://schemas.openxmlformats.org/spreadsheetml/2006/main">
  <c r="F10" i="5" l="1"/>
  <c r="D24" i="6" l="1"/>
  <c r="D23" i="6"/>
  <c r="D21" i="6"/>
  <c r="D20" i="6"/>
  <c r="D19" i="6"/>
  <c r="D18" i="6"/>
  <c r="D14" i="6"/>
  <c r="D13" i="6"/>
  <c r="D12" i="6"/>
  <c r="D13" i="4" s="1"/>
  <c r="D11" i="6"/>
  <c r="D10" i="6"/>
  <c r="D11" i="4" s="1"/>
  <c r="D9" i="6"/>
  <c r="D10" i="4" s="1"/>
  <c r="I14" i="5"/>
  <c r="I16" i="5"/>
  <c r="H16" i="5"/>
  <c r="G16" i="5"/>
  <c r="F16" i="5"/>
  <c r="I15" i="5"/>
  <c r="H15" i="5"/>
  <c r="G15" i="5"/>
  <c r="F15" i="5"/>
  <c r="H14" i="5"/>
  <c r="G14" i="5"/>
  <c r="F14" i="5"/>
  <c r="I11" i="5"/>
  <c r="I12" i="5"/>
  <c r="H11" i="5"/>
  <c r="H12" i="5"/>
  <c r="G11" i="5"/>
  <c r="I10" i="5"/>
  <c r="H10" i="5"/>
  <c r="G10" i="5"/>
  <c r="F11" i="5"/>
  <c r="F12" i="5"/>
  <c r="J24" i="6"/>
  <c r="J23" i="6"/>
  <c r="J19" i="6"/>
  <c r="J20" i="6"/>
  <c r="J21" i="6"/>
  <c r="J18" i="6"/>
  <c r="J10" i="6"/>
  <c r="J11" i="4" s="1"/>
  <c r="J11" i="6"/>
  <c r="J12" i="6"/>
  <c r="J13" i="6"/>
  <c r="J14" i="6"/>
  <c r="J9" i="6"/>
  <c r="J10" i="4" s="1"/>
  <c r="I24" i="6"/>
  <c r="I23" i="6"/>
  <c r="I19" i="6"/>
  <c r="I20" i="6"/>
  <c r="I21" i="6"/>
  <c r="I18" i="6"/>
  <c r="I10" i="6"/>
  <c r="I11" i="6"/>
  <c r="I12" i="6"/>
  <c r="I13" i="6"/>
  <c r="I14" i="6"/>
  <c r="I9" i="6"/>
  <c r="O22" i="8"/>
  <c r="P22" i="8"/>
  <c r="Q22" i="8"/>
  <c r="R22" i="8"/>
  <c r="N22" i="8"/>
  <c r="H24" i="6"/>
  <c r="H23" i="6"/>
  <c r="H19" i="6"/>
  <c r="H20" i="6"/>
  <c r="H21" i="6"/>
  <c r="H18" i="6"/>
  <c r="H10" i="6"/>
  <c r="H11" i="4" s="1"/>
  <c r="H11" i="6"/>
  <c r="H12" i="6"/>
  <c r="H13" i="6"/>
  <c r="H14" i="6"/>
  <c r="H9" i="6"/>
  <c r="H10" i="4" s="1"/>
  <c r="M22" i="8"/>
  <c r="L22" i="8"/>
  <c r="K22" i="8"/>
  <c r="G24" i="6"/>
  <c r="G23" i="6"/>
  <c r="G19" i="6"/>
  <c r="G20" i="6"/>
  <c r="G21" i="6"/>
  <c r="G18" i="6"/>
  <c r="G10" i="6"/>
  <c r="G11" i="6"/>
  <c r="G12" i="6"/>
  <c r="G13" i="6"/>
  <c r="G14" i="6"/>
  <c r="G9" i="6"/>
  <c r="J22" i="8"/>
  <c r="I22" i="8"/>
  <c r="H22" i="8"/>
  <c r="F22" i="8"/>
  <c r="G22" i="8"/>
  <c r="E22" i="8"/>
  <c r="H15" i="8"/>
  <c r="I15" i="8"/>
  <c r="J15" i="8"/>
  <c r="K15" i="8"/>
  <c r="L15" i="8"/>
  <c r="M15" i="8"/>
  <c r="N15" i="8"/>
  <c r="O15" i="8"/>
  <c r="P15" i="8"/>
  <c r="Q15" i="8"/>
  <c r="R15" i="8"/>
  <c r="H8" i="8"/>
  <c r="I8" i="8"/>
  <c r="J8" i="8"/>
  <c r="K8" i="8"/>
  <c r="L8" i="8"/>
  <c r="M8" i="8"/>
  <c r="N8" i="8"/>
  <c r="O8" i="8"/>
  <c r="P8" i="8"/>
  <c r="Q8" i="8"/>
  <c r="R8" i="8"/>
  <c r="G15" i="8"/>
  <c r="G8" i="8"/>
  <c r="E24" i="6"/>
  <c r="E23" i="6"/>
  <c r="E19" i="6"/>
  <c r="E20" i="6"/>
  <c r="E21" i="6"/>
  <c r="E18" i="6"/>
  <c r="E10" i="6"/>
  <c r="E11" i="4" s="1"/>
  <c r="E11" i="6"/>
  <c r="E12" i="6"/>
  <c r="E13" i="6"/>
  <c r="E14" i="6"/>
  <c r="E9" i="6"/>
  <c r="E10" i="4" s="1"/>
  <c r="D22" i="8"/>
  <c r="F15" i="8"/>
  <c r="E15" i="8"/>
  <c r="D15" i="8"/>
  <c r="F8" i="8"/>
  <c r="E8" i="8"/>
  <c r="D8" i="8"/>
  <c r="H9" i="5"/>
  <c r="I17" i="6"/>
  <c r="I16" i="6"/>
  <c r="E13" i="5"/>
  <c r="D13" i="5"/>
  <c r="K9" i="5"/>
  <c r="L17" i="6"/>
  <c r="L16" i="6"/>
  <c r="F16" i="4"/>
  <c r="F15" i="4" s="1"/>
  <c r="F14" i="4"/>
  <c r="F13" i="4"/>
  <c r="F12" i="4"/>
  <c r="F11" i="4"/>
  <c r="F10" i="4"/>
  <c r="D14" i="4"/>
  <c r="F22" i="6"/>
  <c r="F10" i="7" s="1"/>
  <c r="F15" i="6"/>
  <c r="F8" i="6"/>
  <c r="F8" i="7" s="1"/>
  <c r="E8" i="5"/>
  <c r="D8" i="5"/>
  <c r="G13" i="5" l="1"/>
  <c r="D12" i="4"/>
  <c r="D9" i="4" s="1"/>
  <c r="D17" i="5"/>
  <c r="F8" i="5"/>
  <c r="D22" i="6"/>
  <c r="D10" i="7" s="1"/>
  <c r="D15" i="6"/>
  <c r="D9" i="7" s="1"/>
  <c r="D16" i="4"/>
  <c r="D15" i="4" s="1"/>
  <c r="D8" i="6"/>
  <c r="D8" i="7" s="1"/>
  <c r="J16" i="5"/>
  <c r="F13" i="5"/>
  <c r="J14" i="5"/>
  <c r="K14" i="5" s="1"/>
  <c r="J11" i="5"/>
  <c r="K11" i="5" s="1"/>
  <c r="G8" i="5"/>
  <c r="G17" i="5" s="1"/>
  <c r="J12" i="5"/>
  <c r="G22" i="6"/>
  <c r="G10" i="7" s="1"/>
  <c r="I13" i="5"/>
  <c r="J13" i="4"/>
  <c r="J8" i="6"/>
  <c r="J15" i="5"/>
  <c r="L15" i="5" s="1"/>
  <c r="J10" i="5"/>
  <c r="J16" i="4"/>
  <c r="J15" i="4" s="1"/>
  <c r="J14" i="4"/>
  <c r="J12" i="4"/>
  <c r="H13" i="5"/>
  <c r="I8" i="5"/>
  <c r="H8" i="5"/>
  <c r="E17" i="5"/>
  <c r="F25" i="8"/>
  <c r="D25" i="8"/>
  <c r="F25" i="6"/>
  <c r="G25" i="8"/>
  <c r="J22" i="6"/>
  <c r="J10" i="7" s="1"/>
  <c r="J15" i="6"/>
  <c r="J9" i="7" s="1"/>
  <c r="K14" i="6"/>
  <c r="M14" i="6" s="1"/>
  <c r="K9" i="6"/>
  <c r="K24" i="6"/>
  <c r="M24" i="6" s="1"/>
  <c r="E14" i="4"/>
  <c r="K10" i="6"/>
  <c r="M10" i="6" s="1"/>
  <c r="K19" i="6"/>
  <c r="K13" i="6"/>
  <c r="K23" i="6"/>
  <c r="E13" i="4"/>
  <c r="H16" i="4"/>
  <c r="H15" i="4" s="1"/>
  <c r="K12" i="6"/>
  <c r="H22" i="6"/>
  <c r="H10" i="7" s="1"/>
  <c r="E15" i="6"/>
  <c r="E9" i="7" s="1"/>
  <c r="H13" i="4"/>
  <c r="G16" i="4"/>
  <c r="G15" i="4" s="1"/>
  <c r="H12" i="4"/>
  <c r="K20" i="6"/>
  <c r="M20" i="6" s="1"/>
  <c r="K18" i="6"/>
  <c r="M18" i="6" s="1"/>
  <c r="K11" i="6"/>
  <c r="M11" i="6" s="1"/>
  <c r="K21" i="6"/>
  <c r="M21" i="6" s="1"/>
  <c r="H25" i="8"/>
  <c r="E22" i="6"/>
  <c r="E10" i="7" s="1"/>
  <c r="E16" i="4"/>
  <c r="E15" i="4" s="1"/>
  <c r="E12" i="4"/>
  <c r="E8" i="6"/>
  <c r="E8" i="7" s="1"/>
  <c r="F9" i="4"/>
  <c r="F17" i="4" s="1"/>
  <c r="E25" i="8"/>
  <c r="I10" i="4"/>
  <c r="H15" i="6"/>
  <c r="H14" i="4"/>
  <c r="I8" i="6"/>
  <c r="H8" i="6"/>
  <c r="H8" i="7" s="1"/>
  <c r="I11" i="4"/>
  <c r="I22" i="6"/>
  <c r="G15" i="6"/>
  <c r="G9" i="7" s="1"/>
  <c r="G13" i="4"/>
  <c r="G12" i="4"/>
  <c r="G14" i="4"/>
  <c r="G11" i="4"/>
  <c r="G8" i="6"/>
  <c r="G10" i="4"/>
  <c r="F9" i="7"/>
  <c r="F11" i="7" s="1"/>
  <c r="L19" i="6" l="1"/>
  <c r="M19" i="6"/>
  <c r="L23" i="6"/>
  <c r="M23" i="6"/>
  <c r="L10" i="5"/>
  <c r="K10" i="5"/>
  <c r="K12" i="5"/>
  <c r="L12" i="5"/>
  <c r="K16" i="5"/>
  <c r="L16" i="5"/>
  <c r="K10" i="4"/>
  <c r="M10" i="4" s="1"/>
  <c r="M9" i="6"/>
  <c r="L13" i="6"/>
  <c r="M13" i="6"/>
  <c r="D17" i="4"/>
  <c r="D11" i="7"/>
  <c r="D25" i="6"/>
  <c r="F17" i="5"/>
  <c r="L11" i="5"/>
  <c r="I17" i="5"/>
  <c r="J13" i="5"/>
  <c r="K15" i="5"/>
  <c r="K8" i="6"/>
  <c r="M8" i="6" s="1"/>
  <c r="J8" i="5"/>
  <c r="J9" i="4"/>
  <c r="J17" i="4" s="1"/>
  <c r="J8" i="7"/>
  <c r="J11" i="7" s="1"/>
  <c r="J25" i="6"/>
  <c r="H17" i="5"/>
  <c r="E9" i="4"/>
  <c r="E17" i="4" s="1"/>
  <c r="H9" i="4"/>
  <c r="H17" i="4" s="1"/>
  <c r="L9" i="6"/>
  <c r="L10" i="4" s="1"/>
  <c r="L14" i="6"/>
  <c r="K11" i="4"/>
  <c r="M11" i="4" s="1"/>
  <c r="L24" i="6"/>
  <c r="L22" i="6" s="1"/>
  <c r="L20" i="6"/>
  <c r="L10" i="6"/>
  <c r="L11" i="4" s="1"/>
  <c r="L12" i="6"/>
  <c r="K22" i="6"/>
  <c r="L11" i="6"/>
  <c r="H25" i="6"/>
  <c r="H9" i="7"/>
  <c r="H11" i="7" s="1"/>
  <c r="L21" i="6"/>
  <c r="E25" i="6"/>
  <c r="I10" i="7"/>
  <c r="I8" i="7"/>
  <c r="G25" i="6"/>
  <c r="G9" i="4"/>
  <c r="G17" i="4" s="1"/>
  <c r="G8" i="7"/>
  <c r="G11" i="7" s="1"/>
  <c r="E11" i="7"/>
  <c r="K13" i="5" l="1"/>
  <c r="K8" i="5"/>
  <c r="K10" i="7"/>
  <c r="M22" i="6"/>
  <c r="K8" i="7"/>
  <c r="J17" i="5"/>
  <c r="L17" i="5" s="1"/>
  <c r="L8" i="5"/>
  <c r="L8" i="6"/>
  <c r="L10" i="7" l="1"/>
  <c r="M10" i="7"/>
  <c r="L8" i="7"/>
  <c r="M8" i="7"/>
  <c r="K17" i="5"/>
  <c r="K14" i="4"/>
  <c r="M14" i="4" s="1"/>
  <c r="K13" i="4"/>
  <c r="M13" i="4" s="1"/>
  <c r="L16" i="4"/>
  <c r="L15" i="4" s="1"/>
  <c r="I13" i="4"/>
  <c r="L13" i="4"/>
  <c r="I14" i="4"/>
  <c r="L14" i="4"/>
  <c r="I16" i="4"/>
  <c r="I15" i="4" s="1"/>
  <c r="K12" i="4"/>
  <c r="M12" i="4" s="1"/>
  <c r="L18" i="6"/>
  <c r="L12" i="4" s="1"/>
  <c r="I12" i="4"/>
  <c r="K16" i="4"/>
  <c r="K15" i="4" l="1"/>
  <c r="M15" i="4" s="1"/>
  <c r="M16" i="4"/>
  <c r="K9" i="4"/>
  <c r="M9" i="4" s="1"/>
  <c r="L9" i="4"/>
  <c r="L17" i="4" s="1"/>
  <c r="L15" i="6"/>
  <c r="I9" i="4"/>
  <c r="I17" i="4" s="1"/>
  <c r="I15" i="6"/>
  <c r="K15" i="6" s="1"/>
  <c r="M15" i="6" s="1"/>
  <c r="K17" i="4" l="1"/>
  <c r="M17" i="4" s="1"/>
  <c r="K9" i="7"/>
  <c r="K25" i="6"/>
  <c r="M25" i="6" s="1"/>
  <c r="L25" i="6"/>
  <c r="I9" i="7"/>
  <c r="I11" i="7" s="1"/>
  <c r="I25" i="6"/>
  <c r="I25" i="8"/>
  <c r="M25" i="8"/>
  <c r="L25" i="8"/>
  <c r="J25" i="8"/>
  <c r="N25" i="8"/>
  <c r="K25" i="8"/>
  <c r="L9" i="7" l="1"/>
  <c r="L11" i="7" s="1"/>
  <c r="M9" i="7"/>
  <c r="K11" i="7"/>
  <c r="M11" i="7" s="1"/>
  <c r="O25" i="8"/>
  <c r="P25" i="8"/>
  <c r="R25" i="8"/>
  <c r="Q25" i="8"/>
</calcChain>
</file>

<file path=xl/sharedStrings.xml><?xml version="1.0" encoding="utf-8"?>
<sst xmlns="http://schemas.openxmlformats.org/spreadsheetml/2006/main" count="185" uniqueCount="69">
  <si>
    <t>1. RECURSOS ORDINARIOS</t>
  </si>
  <si>
    <t>2. RECURSOS DIRECTAMENTE RECAUDADOS</t>
  </si>
  <si>
    <t>4. DONACIONES Y TRANSFERENCIAS</t>
  </si>
  <si>
    <t>Presupuesto Institucional de Apertura
(1)</t>
  </si>
  <si>
    <t>Presupuesto Institucional Modificado
(2)</t>
  </si>
  <si>
    <t xml:space="preserve">Pliego: 003 Ministerio de Cultura </t>
  </si>
  <si>
    <t>Ejecución del Trimestre Anterior
(3)</t>
  </si>
  <si>
    <t>(En Nuevos Soles)</t>
  </si>
  <si>
    <t>TOTAL</t>
  </si>
  <si>
    <t>5. GASTOS CORRIENTES</t>
  </si>
  <si>
    <t>6. GASTOS DE CAPITAL</t>
  </si>
  <si>
    <t>Ejecución Devengada del I Trimestre
(3)</t>
  </si>
  <si>
    <t>2.1 Personal y Obligaciones Sociales</t>
  </si>
  <si>
    <t>2.2 Pensiones y Otras Prestaciones Sociales</t>
  </si>
  <si>
    <t>2.3 Bienes y Servicios</t>
  </si>
  <si>
    <t>2.4 Donaciones y Transferencias</t>
  </si>
  <si>
    <t>2.5 Otros Gastos</t>
  </si>
  <si>
    <t xml:space="preserve">2.6 Adquisición de Activos No Financieros </t>
  </si>
  <si>
    <t xml:space="preserve">2.1 Personal y Obligaciones Sociales </t>
  </si>
  <si>
    <t>2.6 Adquisición de Activos No Financieros</t>
  </si>
  <si>
    <t>Fuente de Financiamiento y Genérica de Gasto</t>
  </si>
  <si>
    <t>Tipo de Gasto</t>
  </si>
  <si>
    <t>1.1 Ingresos y Contribuciones Presupuestarias</t>
  </si>
  <si>
    <t>1.3 Venta de Bienes y Servicios y Derechos Administrativos</t>
  </si>
  <si>
    <t>1.5 Otros Ingresos</t>
  </si>
  <si>
    <t>1.9  Saldos de Balance</t>
  </si>
  <si>
    <t>FUENTE DE FINANCIAMIENTO Y GENÉRICA DE INGRESO</t>
  </si>
  <si>
    <t>Ejecución Devengada del     I Trimestre
(3)</t>
  </si>
  <si>
    <t>Gasto por Fuente de Financiamiento</t>
  </si>
  <si>
    <t>1.4 Donaciones y Transferencias</t>
  </si>
  <si>
    <t>Recaudación del I Trimestre
(3)</t>
  </si>
  <si>
    <t>Fuente de Financiamiento : Toda Fuente</t>
  </si>
  <si>
    <t>Ejecución Devengada del     III Trimestre
(5)</t>
  </si>
  <si>
    <t>Recaudación del III Trimestre
(5)</t>
  </si>
  <si>
    <t>Presupuesto Institucional de Apertura (PIA)
(1)</t>
  </si>
  <si>
    <t>Mar</t>
  </si>
  <si>
    <t>Enero</t>
  </si>
  <si>
    <t>Febrero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</si>
  <si>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</si>
  <si>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</si>
  <si>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</si>
  <si>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</si>
  <si>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</si>
  <si>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</si>
  <si>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</si>
  <si>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</si>
  <si>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</si>
  <si>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Presupuesto Institucional Modificado (PIM)
(2)</t>
  </si>
  <si>
    <t>Marzo</t>
  </si>
  <si>
    <t>Septiembre</t>
  </si>
  <si>
    <t>Resumen Reacaudacion de Ingresos</t>
  </si>
  <si>
    <t>ok</t>
  </si>
  <si>
    <t>.</t>
  </si>
  <si>
    <t>Ejecución Devengada del IV Trimestre
(6)</t>
  </si>
  <si>
    <t>Ejecución 
Devengada del 
IV Trimestre
(6)</t>
  </si>
  <si>
    <t>Recaudación
 Devengada del 
IV Trimestre
(6)</t>
  </si>
  <si>
    <t>EJECUCIÓN PRESUPUESTAL AÑO FISCAL 2014</t>
  </si>
  <si>
    <t>RECAUDACIÓN DE INGRESOS AÑO FISCAL 2014</t>
  </si>
  <si>
    <t>Ejecución Total Devengada
(5)</t>
  </si>
  <si>
    <t>Saldo
(6) = (2) - (5)</t>
  </si>
  <si>
    <t>Fuente: SIAF  (08/05/2014) -  Elaboración: OGPP</t>
  </si>
  <si>
    <t>(2) Presupuesto Institucional Modificado, corresponde al periodo Enero - Abril 2014</t>
  </si>
  <si>
    <t>Al mes de Abril</t>
  </si>
  <si>
    <t>(2) Presupuesto Institucional Modificado, corresponde al periodo Enero -Abril 2014</t>
  </si>
  <si>
    <t>Avance 
%
(7) = (5) / (2)</t>
  </si>
  <si>
    <t>Ejecución Devengada del     II Trimestre (Abril)
(4)</t>
  </si>
  <si>
    <t>Recaudación del II Trimestre (Abril)
(4)</t>
  </si>
  <si>
    <t>Recaudación Total 
(5)</t>
  </si>
  <si>
    <t>% Recaudado
(7) = (5) /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</si>
</sst>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3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10" fontId="2" fillId="2" borderId="9" xfId="0" applyNumberFormat="1" applyFont="1" applyFill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vertical="center" wrapText="1"/>
    </xf>
    <xf numFmtId="3" fontId="3" fillId="0" borderId="12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vertical="center" wrapText="1"/>
    </xf>
    <xf numFmtId="3" fontId="3" fillId="0" borderId="16" xfId="0" applyNumberFormat="1" applyFont="1" applyFill="1" applyBorder="1" applyAlignment="1">
      <alignment vertical="center" wrapText="1"/>
    </xf>
    <xf numFmtId="10" fontId="3" fillId="0" borderId="17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 wrapText="1"/>
    </xf>
    <xf numFmtId="3" fontId="3" fillId="3" borderId="2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vertical="center" wrapText="1"/>
    </xf>
    <xf numFmtId="3" fontId="2" fillId="3" borderId="12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vertical="center" wrapText="1"/>
    </xf>
    <xf numFmtId="3" fontId="9" fillId="5" borderId="3" xfId="0" applyNumberFormat="1" applyFont="1" applyFill="1" applyBorder="1" applyAlignment="1">
      <alignment vertical="center" wrapText="1"/>
    </xf>
    <xf numFmtId="3" fontId="2" fillId="5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" fontId="12" fillId="5" borderId="1" xfId="0" applyNumberFormat="1" applyFont="1" applyFill="1" applyBorder="1" applyAlignment="1">
      <alignment vertical="center" wrapText="1"/>
    </xf>
    <xf numFmtId="3" fontId="13" fillId="2" borderId="2" xfId="0" applyNumberFormat="1" applyFont="1" applyFill="1" applyBorder="1" applyAlignment="1">
      <alignment vertical="center" wrapText="1"/>
    </xf>
    <xf numFmtId="3" fontId="13" fillId="0" borderId="2" xfId="0" applyNumberFormat="1" applyFont="1" applyFill="1" applyBorder="1" applyAlignment="1">
      <alignment vertical="center" wrapText="1"/>
    </xf>
    <xf numFmtId="3" fontId="13" fillId="0" borderId="12" xfId="0" applyNumberFormat="1" applyFont="1" applyFill="1" applyBorder="1" applyAlignment="1">
      <alignment vertical="center" wrapText="1"/>
    </xf>
    <xf numFmtId="3" fontId="12" fillId="5" borderId="3" xfId="0" applyNumberFormat="1" applyFont="1" applyFill="1" applyBorder="1" applyAlignment="1">
      <alignment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0" fontId="2" fillId="5" borderId="9" xfId="0" applyNumberFormat="1" applyFont="1" applyFill="1" applyBorder="1" applyAlignment="1">
      <alignment horizontal="center" vertical="center"/>
    </xf>
    <xf numFmtId="10" fontId="9" fillId="5" borderId="4" xfId="1" applyNumberFormat="1" applyFont="1" applyFill="1" applyBorder="1" applyAlignment="1">
      <alignment horizontal="center" vertical="center" wrapText="1"/>
    </xf>
    <xf numFmtId="10" fontId="2" fillId="5" borderId="8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5" borderId="23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1" fillId="0" borderId="24" xfId="0" applyFont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30"/>
  <sheetViews>
    <sheetView topLeftCell="D1" zoomScaleSheetLayoutView="80" workbookViewId="0">
      <pane ySplit="7" topLeftCell="A8" activePane="bottomLeft" state="frozen"/>
      <selection activeCell="E1" sqref="E1"/>
      <selection pane="bottomLeft" activeCell="S4" sqref="S4"/>
    </sheetView>
  </sheetViews>
  <sheetFormatPr baseColWidth="10" defaultRowHeight="14.25" outlineLevelRow="1" x14ac:dyDescent="0.25"/>
  <cols>
    <col min="1" max="1" width="1.7109375" style="1" customWidth="1"/>
    <col min="2" max="2" width="2.7109375" style="1" customWidth="1"/>
    <col min="3" max="3" width="46.28515625" style="1" customWidth="1"/>
    <col min="4" max="4" width="14" style="2" bestFit="1" customWidth="1"/>
    <col min="5" max="5" width="16" style="2" customWidth="1"/>
    <col min="6" max="6" width="4.5703125" style="2" hidden="1" customWidth="1"/>
    <col min="7" max="16" width="11.28515625" style="2" bestFit="1" customWidth="1"/>
    <col min="17" max="17" width="11.85546875" style="2" customWidth="1"/>
    <col min="18" max="18" width="11.28515625" style="2" bestFit="1" customWidth="1"/>
    <col min="19" max="19" width="1" style="1" customWidth="1"/>
    <col min="20" max="16384" width="11.42578125" style="1"/>
  </cols>
  <sheetData>
    <row r="1" spans="1:19" x14ac:dyDescent="0.25">
      <c r="A1" s="9"/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9"/>
    </row>
    <row r="2" spans="1:19" ht="15.75" x14ac:dyDescent="0.25">
      <c r="A2" s="9"/>
      <c r="B2" s="64" t="s">
        <v>56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9"/>
    </row>
    <row r="3" spans="1:19" ht="15.75" x14ac:dyDescent="0.25">
      <c r="A3" s="9"/>
      <c r="B3" s="64" t="s">
        <v>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9"/>
    </row>
    <row r="4" spans="1:19" ht="15.75" x14ac:dyDescent="0.25">
      <c r="A4" s="9"/>
      <c r="B4" s="64" t="s">
        <v>62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9"/>
    </row>
    <row r="5" spans="1:19" x14ac:dyDescent="0.25">
      <c r="A5" s="9"/>
      <c r="B5" s="65" t="s">
        <v>7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9"/>
    </row>
    <row r="6" spans="1:19" s="5" customFormat="1" ht="3.75" customHeight="1" thickBot="1" x14ac:dyDescent="0.3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2"/>
    </row>
    <row r="7" spans="1:19" ht="75.75" customHeight="1" thickBot="1" x14ac:dyDescent="0.3">
      <c r="A7" s="9"/>
      <c r="B7" s="66" t="s">
        <v>20</v>
      </c>
      <c r="C7" s="67"/>
      <c r="D7" s="41" t="s">
        <v>34</v>
      </c>
      <c r="E7" s="41" t="s">
        <v>47</v>
      </c>
      <c r="F7" s="41" t="s">
        <v>6</v>
      </c>
      <c r="G7" s="41" t="s">
        <v>36</v>
      </c>
      <c r="H7" s="41" t="s">
        <v>37</v>
      </c>
      <c r="I7" s="41" t="s">
        <v>35</v>
      </c>
      <c r="J7" s="41" t="s">
        <v>38</v>
      </c>
      <c r="K7" s="41" t="s">
        <v>39</v>
      </c>
      <c r="L7" s="41" t="s">
        <v>40</v>
      </c>
      <c r="M7" s="41" t="s">
        <v>41</v>
      </c>
      <c r="N7" s="41" t="s">
        <v>42</v>
      </c>
      <c r="O7" s="41" t="s">
        <v>43</v>
      </c>
      <c r="P7" s="41" t="s">
        <v>44</v>
      </c>
      <c r="Q7" s="41" t="s">
        <v>45</v>
      </c>
      <c r="R7" s="41" t="s">
        <v>46</v>
      </c>
      <c r="S7" s="9"/>
    </row>
    <row r="8" spans="1:19" ht="19.5" customHeight="1" x14ac:dyDescent="0.25">
      <c r="A8" s="9"/>
      <c r="B8" s="58" t="s">
        <v>0</v>
      </c>
      <c r="C8" s="59"/>
      <c r="D8" s="48">
        <f t="shared" ref="D8:F8" si="0">SUM(D9:D14)</f>
        <v>137430613</v>
      </c>
      <c r="E8" s="42">
        <f t="shared" si="0"/>
        <v>145549469</v>
      </c>
      <c r="F8" s="42">
        <f t="shared" si="0"/>
        <v>23796568</v>
      </c>
      <c r="G8" s="42">
        <f>SUM(G9:G14)</f>
        <v>8816960.1400000006</v>
      </c>
      <c r="H8" s="42">
        <f t="shared" ref="H8:R8" si="1">SUM(H9:H14)</f>
        <v>10549953.700000001</v>
      </c>
      <c r="I8" s="42">
        <f t="shared" si="1"/>
        <v>11627480.489999998</v>
      </c>
      <c r="J8" s="42">
        <f t="shared" si="1"/>
        <v>13159575.970000001</v>
      </c>
      <c r="K8" s="42">
        <f t="shared" si="1"/>
        <v>0</v>
      </c>
      <c r="L8" s="42">
        <f t="shared" si="1"/>
        <v>0</v>
      </c>
      <c r="M8" s="42">
        <f t="shared" si="1"/>
        <v>0</v>
      </c>
      <c r="N8" s="42">
        <f t="shared" si="1"/>
        <v>0</v>
      </c>
      <c r="O8" s="42">
        <f t="shared" si="1"/>
        <v>0</v>
      </c>
      <c r="P8" s="42">
        <f t="shared" si="1"/>
        <v>0</v>
      </c>
      <c r="Q8" s="42">
        <f t="shared" si="1"/>
        <v>0</v>
      </c>
      <c r="R8" s="42">
        <f t="shared" si="1"/>
        <v>0</v>
      </c>
      <c r="S8" s="9"/>
    </row>
    <row r="9" spans="1:19" ht="19.5" customHeight="1" x14ac:dyDescent="0.25">
      <c r="A9" s="9"/>
      <c r="B9" s="15"/>
      <c r="C9" s="16" t="s">
        <v>12</v>
      </c>
      <c r="D9" s="49">
        <v>30196000</v>
      </c>
      <c r="E9" s="18">
        <v>29168921</v>
      </c>
      <c r="F9" s="18">
        <v>23796568</v>
      </c>
      <c r="G9" s="18">
        <v>2733598.83</v>
      </c>
      <c r="H9" s="18">
        <v>2311106.77</v>
      </c>
      <c r="I9" s="18">
        <v>2428047.0499999998</v>
      </c>
      <c r="J9" s="18">
        <v>2294051.12</v>
      </c>
      <c r="K9" s="18"/>
      <c r="L9" s="18"/>
      <c r="M9" s="18"/>
      <c r="N9" s="18"/>
      <c r="O9" s="18"/>
      <c r="P9" s="18"/>
      <c r="Q9" s="18"/>
      <c r="R9" s="18"/>
      <c r="S9" s="9"/>
    </row>
    <row r="10" spans="1:19" ht="19.5" customHeight="1" x14ac:dyDescent="0.25">
      <c r="A10" s="9"/>
      <c r="B10" s="15"/>
      <c r="C10" s="16" t="s">
        <v>13</v>
      </c>
      <c r="D10" s="49">
        <v>7500000</v>
      </c>
      <c r="E10" s="18">
        <v>7779710</v>
      </c>
      <c r="F10" s="35"/>
      <c r="G10" s="18">
        <v>711367.04</v>
      </c>
      <c r="H10" s="18">
        <v>511799.64</v>
      </c>
      <c r="I10" s="18">
        <v>724395.74</v>
      </c>
      <c r="J10" s="18">
        <v>531920.94999999995</v>
      </c>
      <c r="K10" s="18"/>
      <c r="L10" s="18"/>
      <c r="M10" s="18"/>
      <c r="N10" s="18"/>
      <c r="O10" s="18"/>
      <c r="P10" s="18"/>
      <c r="Q10" s="18"/>
      <c r="R10" s="18"/>
      <c r="S10" s="9"/>
    </row>
    <row r="11" spans="1:19" ht="19.5" customHeight="1" x14ac:dyDescent="0.25">
      <c r="A11" s="9"/>
      <c r="B11" s="15"/>
      <c r="C11" s="16" t="s">
        <v>14</v>
      </c>
      <c r="D11" s="49">
        <v>83178613</v>
      </c>
      <c r="E11" s="18">
        <v>91488860</v>
      </c>
      <c r="F11" s="35"/>
      <c r="G11" s="18">
        <v>5365644.2699999996</v>
      </c>
      <c r="H11" s="18">
        <v>7307180.96</v>
      </c>
      <c r="I11" s="18">
        <v>7765839.2699999996</v>
      </c>
      <c r="J11" s="18">
        <v>9865286.9100000001</v>
      </c>
      <c r="K11" s="18"/>
      <c r="L11" s="18"/>
      <c r="M11" s="18"/>
      <c r="N11" s="18"/>
      <c r="O11" s="18"/>
      <c r="P11" s="18"/>
      <c r="Q11" s="18"/>
      <c r="R11" s="18"/>
      <c r="S11" s="9"/>
    </row>
    <row r="12" spans="1:19" ht="19.5" customHeight="1" x14ac:dyDescent="0.25">
      <c r="A12" s="9"/>
      <c r="B12" s="15"/>
      <c r="C12" s="16" t="s">
        <v>15</v>
      </c>
      <c r="D12" s="49">
        <v>0</v>
      </c>
      <c r="E12" s="18">
        <v>0</v>
      </c>
      <c r="F12" s="35"/>
      <c r="G12" s="18">
        <v>0</v>
      </c>
      <c r="H12" s="18">
        <v>0</v>
      </c>
      <c r="I12" s="18">
        <v>0</v>
      </c>
      <c r="J12" s="18">
        <v>0</v>
      </c>
      <c r="K12" s="18"/>
      <c r="L12" s="18"/>
      <c r="M12" s="18"/>
      <c r="N12" s="18"/>
      <c r="O12" s="18"/>
      <c r="P12" s="18"/>
      <c r="Q12" s="18"/>
      <c r="R12" s="18"/>
      <c r="S12" s="9"/>
    </row>
    <row r="13" spans="1:19" ht="19.5" customHeight="1" x14ac:dyDescent="0.25">
      <c r="A13" s="9"/>
      <c r="B13" s="15"/>
      <c r="C13" s="16" t="s">
        <v>16</v>
      </c>
      <c r="D13" s="49">
        <v>7771000</v>
      </c>
      <c r="E13" s="18">
        <v>7900420</v>
      </c>
      <c r="F13" s="35"/>
      <c r="G13" s="18">
        <v>6350</v>
      </c>
      <c r="H13" s="18">
        <v>9122.35</v>
      </c>
      <c r="I13" s="18">
        <v>1237.7</v>
      </c>
      <c r="J13" s="18">
        <v>96806.31</v>
      </c>
      <c r="K13" s="18"/>
      <c r="L13" s="18"/>
      <c r="M13" s="18"/>
      <c r="N13" s="18"/>
      <c r="O13" s="18"/>
      <c r="P13" s="18"/>
      <c r="Q13" s="18"/>
      <c r="R13" s="18"/>
      <c r="S13" s="9"/>
    </row>
    <row r="14" spans="1:19" ht="19.5" customHeight="1" x14ac:dyDescent="0.25">
      <c r="A14" s="9"/>
      <c r="B14" s="15"/>
      <c r="C14" s="16" t="s">
        <v>17</v>
      </c>
      <c r="D14" s="49">
        <v>8785000</v>
      </c>
      <c r="E14" s="18">
        <v>9211558</v>
      </c>
      <c r="F14" s="35"/>
      <c r="G14" s="18">
        <v>0</v>
      </c>
      <c r="H14" s="18">
        <v>410743.98</v>
      </c>
      <c r="I14" s="18">
        <v>707960.73</v>
      </c>
      <c r="J14" s="18">
        <v>371510.68</v>
      </c>
      <c r="K14" s="18"/>
      <c r="L14" s="18"/>
      <c r="M14" s="18"/>
      <c r="N14" s="18"/>
      <c r="O14" s="18"/>
      <c r="P14" s="18"/>
      <c r="Q14" s="18"/>
      <c r="R14" s="18"/>
      <c r="S14" s="9"/>
    </row>
    <row r="15" spans="1:19" ht="19.5" customHeight="1" x14ac:dyDescent="0.25">
      <c r="A15" s="9"/>
      <c r="B15" s="58" t="s">
        <v>1</v>
      </c>
      <c r="C15" s="59"/>
      <c r="D15" s="48">
        <f t="shared" ref="D15:F15" si="2">SUM(D16:D21)</f>
        <v>134487008</v>
      </c>
      <c r="E15" s="42">
        <f t="shared" si="2"/>
        <v>148558368</v>
      </c>
      <c r="F15" s="42">
        <f t="shared" si="2"/>
        <v>0</v>
      </c>
      <c r="G15" s="42">
        <f>SUM(G16:G21)</f>
        <v>3892861.55</v>
      </c>
      <c r="H15" s="42">
        <f t="shared" ref="H15:R15" si="3">SUM(H16:H21)</f>
        <v>8215087.9500000002</v>
      </c>
      <c r="I15" s="42">
        <f t="shared" si="3"/>
        <v>11022976.300000001</v>
      </c>
      <c r="J15" s="42">
        <f t="shared" si="3"/>
        <v>14422987.040000001</v>
      </c>
      <c r="K15" s="42">
        <f t="shared" si="3"/>
        <v>0</v>
      </c>
      <c r="L15" s="42">
        <f t="shared" si="3"/>
        <v>0</v>
      </c>
      <c r="M15" s="42">
        <f t="shared" si="3"/>
        <v>0</v>
      </c>
      <c r="N15" s="42">
        <f t="shared" si="3"/>
        <v>0</v>
      </c>
      <c r="O15" s="42">
        <f t="shared" si="3"/>
        <v>0</v>
      </c>
      <c r="P15" s="42">
        <f t="shared" si="3"/>
        <v>0</v>
      </c>
      <c r="Q15" s="42">
        <f t="shared" si="3"/>
        <v>0</v>
      </c>
      <c r="R15" s="42">
        <f t="shared" si="3"/>
        <v>0</v>
      </c>
      <c r="S15" s="9"/>
    </row>
    <row r="16" spans="1:19" s="4" customFormat="1" ht="19.5" hidden="1" customHeight="1" outlineLevel="1" x14ac:dyDescent="0.25">
      <c r="A16" s="9"/>
      <c r="B16" s="15"/>
      <c r="C16" s="16" t="s">
        <v>18</v>
      </c>
      <c r="D16" s="50">
        <v>0</v>
      </c>
      <c r="E16" s="18"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9"/>
    </row>
    <row r="17" spans="1:20" s="4" customFormat="1" ht="19.5" hidden="1" customHeight="1" outlineLevel="1" x14ac:dyDescent="0.25">
      <c r="A17" s="9"/>
      <c r="B17" s="15"/>
      <c r="C17" s="16" t="s">
        <v>13</v>
      </c>
      <c r="D17" s="50">
        <v>0</v>
      </c>
      <c r="E17" s="18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9"/>
    </row>
    <row r="18" spans="1:20" s="4" customFormat="1" ht="19.5" customHeight="1" collapsed="1" x14ac:dyDescent="0.25">
      <c r="A18" s="9"/>
      <c r="B18" s="15"/>
      <c r="C18" s="16" t="s">
        <v>14</v>
      </c>
      <c r="D18" s="50">
        <v>91078215</v>
      </c>
      <c r="E18" s="18">
        <v>92363595</v>
      </c>
      <c r="F18" s="36"/>
      <c r="G18" s="18">
        <v>3892861.55</v>
      </c>
      <c r="H18" s="18">
        <v>5874175.9000000004</v>
      </c>
      <c r="I18" s="18">
        <v>8806260.3900000006</v>
      </c>
      <c r="J18" s="18">
        <v>8882414.5500000007</v>
      </c>
      <c r="K18" s="18"/>
      <c r="L18" s="18"/>
      <c r="M18" s="18"/>
      <c r="N18" s="18"/>
      <c r="O18" s="18"/>
      <c r="P18" s="18"/>
      <c r="Q18" s="18"/>
      <c r="R18" s="18"/>
      <c r="S18" s="9"/>
    </row>
    <row r="19" spans="1:20" s="4" customFormat="1" ht="19.5" customHeight="1" x14ac:dyDescent="0.25">
      <c r="A19" s="9"/>
      <c r="B19" s="15"/>
      <c r="C19" s="16" t="s">
        <v>15</v>
      </c>
      <c r="D19" s="50">
        <v>1277500</v>
      </c>
      <c r="E19" s="18">
        <v>1277500</v>
      </c>
      <c r="F19" s="36"/>
      <c r="G19" s="18">
        <v>0</v>
      </c>
      <c r="H19" s="18">
        <v>0</v>
      </c>
      <c r="I19" s="18">
        <v>0</v>
      </c>
      <c r="J19" s="18">
        <v>0</v>
      </c>
      <c r="K19" s="18"/>
      <c r="L19" s="18"/>
      <c r="M19" s="18"/>
      <c r="N19" s="18"/>
      <c r="O19" s="18"/>
      <c r="P19" s="18"/>
      <c r="Q19" s="18"/>
      <c r="R19" s="18"/>
      <c r="S19" s="9"/>
    </row>
    <row r="20" spans="1:20" s="4" customFormat="1" ht="19.5" customHeight="1" x14ac:dyDescent="0.25">
      <c r="A20" s="9"/>
      <c r="B20" s="15"/>
      <c r="C20" s="16" t="s">
        <v>16</v>
      </c>
      <c r="D20" s="50">
        <v>1750279</v>
      </c>
      <c r="E20" s="18">
        <v>4440684</v>
      </c>
      <c r="F20" s="36"/>
      <c r="G20" s="18">
        <v>0</v>
      </c>
      <c r="H20" s="18">
        <v>65913.259999999995</v>
      </c>
      <c r="I20" s="18">
        <v>16595.830000000002</v>
      </c>
      <c r="J20" s="18">
        <v>2913785.3</v>
      </c>
      <c r="K20" s="18"/>
      <c r="L20" s="18"/>
      <c r="M20" s="18"/>
      <c r="N20" s="18"/>
      <c r="O20" s="18"/>
      <c r="P20" s="18"/>
      <c r="Q20" s="18"/>
      <c r="R20" s="18"/>
      <c r="S20" s="9"/>
    </row>
    <row r="21" spans="1:20" s="4" customFormat="1" ht="19.5" customHeight="1" x14ac:dyDescent="0.25">
      <c r="A21" s="9"/>
      <c r="B21" s="15"/>
      <c r="C21" s="16" t="s">
        <v>19</v>
      </c>
      <c r="D21" s="50">
        <v>40381014</v>
      </c>
      <c r="E21" s="18">
        <v>50476589</v>
      </c>
      <c r="F21" s="36"/>
      <c r="G21" s="18">
        <v>0</v>
      </c>
      <c r="H21" s="18">
        <v>2274998.79</v>
      </c>
      <c r="I21" s="18">
        <v>2200120.08</v>
      </c>
      <c r="J21" s="18">
        <v>2626787.19</v>
      </c>
      <c r="K21" s="18"/>
      <c r="L21" s="18"/>
      <c r="M21" s="18"/>
      <c r="N21" s="18"/>
      <c r="O21" s="18"/>
      <c r="P21" s="18"/>
      <c r="Q21" s="18"/>
      <c r="R21" s="18"/>
      <c r="S21" s="9"/>
    </row>
    <row r="22" spans="1:20" ht="19.5" customHeight="1" x14ac:dyDescent="0.25">
      <c r="A22" s="9"/>
      <c r="B22" s="58" t="s">
        <v>2</v>
      </c>
      <c r="C22" s="59"/>
      <c r="D22" s="48">
        <f t="shared" ref="D22" si="4">SUM(D23:D24)</f>
        <v>0</v>
      </c>
      <c r="E22" s="42">
        <f>SUM(E23:E24)</f>
        <v>654660</v>
      </c>
      <c r="F22" s="42">
        <f t="shared" ref="F22:R22" si="5">SUM(F23:F24)</f>
        <v>935563</v>
      </c>
      <c r="G22" s="42">
        <f t="shared" si="5"/>
        <v>0</v>
      </c>
      <c r="H22" s="42">
        <f t="shared" si="5"/>
        <v>0</v>
      </c>
      <c r="I22" s="42">
        <f t="shared" si="5"/>
        <v>2550</v>
      </c>
      <c r="J22" s="42">
        <f t="shared" si="5"/>
        <v>11380</v>
      </c>
      <c r="K22" s="42">
        <f t="shared" si="5"/>
        <v>0</v>
      </c>
      <c r="L22" s="42">
        <f t="shared" si="5"/>
        <v>0</v>
      </c>
      <c r="M22" s="42">
        <f t="shared" si="5"/>
        <v>0</v>
      </c>
      <c r="N22" s="42">
        <f t="shared" si="5"/>
        <v>0</v>
      </c>
      <c r="O22" s="42">
        <f t="shared" si="5"/>
        <v>0</v>
      </c>
      <c r="P22" s="42">
        <f t="shared" si="5"/>
        <v>0</v>
      </c>
      <c r="Q22" s="42">
        <f t="shared" si="5"/>
        <v>0</v>
      </c>
      <c r="R22" s="42">
        <f t="shared" si="5"/>
        <v>0</v>
      </c>
      <c r="S22" s="9"/>
    </row>
    <row r="23" spans="1:20" ht="19.5" customHeight="1" x14ac:dyDescent="0.25">
      <c r="A23" s="9"/>
      <c r="B23" s="15"/>
      <c r="C23" s="16" t="s">
        <v>14</v>
      </c>
      <c r="D23" s="50">
        <v>0</v>
      </c>
      <c r="E23" s="18">
        <v>456696</v>
      </c>
      <c r="F23" s="18">
        <v>501193</v>
      </c>
      <c r="G23" s="18">
        <v>0</v>
      </c>
      <c r="H23" s="18">
        <v>0</v>
      </c>
      <c r="I23" s="18">
        <v>2550</v>
      </c>
      <c r="J23" s="18">
        <v>11380</v>
      </c>
      <c r="K23" s="18"/>
      <c r="L23" s="18"/>
      <c r="M23" s="18"/>
      <c r="N23" s="18"/>
      <c r="O23" s="18"/>
      <c r="P23" s="18"/>
      <c r="Q23" s="18"/>
      <c r="R23" s="18"/>
      <c r="S23" s="9"/>
    </row>
    <row r="24" spans="1:20" ht="19.5" customHeight="1" thickBot="1" x14ac:dyDescent="0.3">
      <c r="A24" s="9"/>
      <c r="B24" s="26"/>
      <c r="C24" s="27" t="s">
        <v>19</v>
      </c>
      <c r="D24" s="51">
        <v>0</v>
      </c>
      <c r="E24" s="28">
        <v>197964</v>
      </c>
      <c r="F24" s="28">
        <v>434370</v>
      </c>
      <c r="G24" s="28">
        <v>0</v>
      </c>
      <c r="H24" s="28">
        <v>0</v>
      </c>
      <c r="I24" s="28">
        <v>0</v>
      </c>
      <c r="J24" s="28">
        <v>0</v>
      </c>
      <c r="K24" s="28"/>
      <c r="L24" s="28"/>
      <c r="M24" s="28"/>
      <c r="N24" s="28"/>
      <c r="O24" s="28"/>
      <c r="P24" s="28"/>
      <c r="Q24" s="28"/>
      <c r="R24" s="28"/>
      <c r="S24" s="9"/>
    </row>
    <row r="25" spans="1:20" ht="26.25" customHeight="1" thickBot="1" x14ac:dyDescent="0.3">
      <c r="A25" s="9"/>
      <c r="B25" s="60" t="s">
        <v>8</v>
      </c>
      <c r="C25" s="61"/>
      <c r="D25" s="52">
        <f t="shared" ref="D25:E25" si="6">D22+D15+D8</f>
        <v>271917621</v>
      </c>
      <c r="E25" s="43">
        <f t="shared" si="6"/>
        <v>294762497</v>
      </c>
      <c r="F25" s="43">
        <f t="shared" ref="F25:R25" si="7">F22+F15+F8</f>
        <v>24732131</v>
      </c>
      <c r="G25" s="43">
        <f t="shared" si="7"/>
        <v>12709821.690000001</v>
      </c>
      <c r="H25" s="43">
        <f t="shared" si="7"/>
        <v>18765041.650000002</v>
      </c>
      <c r="I25" s="43">
        <f t="shared" si="7"/>
        <v>22653006.789999999</v>
      </c>
      <c r="J25" s="43">
        <f t="shared" si="7"/>
        <v>27593943.010000002</v>
      </c>
      <c r="K25" s="43">
        <f t="shared" si="7"/>
        <v>0</v>
      </c>
      <c r="L25" s="43">
        <f t="shared" si="7"/>
        <v>0</v>
      </c>
      <c r="M25" s="43">
        <f t="shared" si="7"/>
        <v>0</v>
      </c>
      <c r="N25" s="43">
        <f t="shared" si="7"/>
        <v>0</v>
      </c>
      <c r="O25" s="43">
        <f t="shared" si="7"/>
        <v>0</v>
      </c>
      <c r="P25" s="43">
        <f t="shared" si="7"/>
        <v>0</v>
      </c>
      <c r="Q25" s="43">
        <f t="shared" si="7"/>
        <v>0</v>
      </c>
      <c r="R25" s="43">
        <f t="shared" si="7"/>
        <v>0</v>
      </c>
      <c r="S25" s="9"/>
    </row>
    <row r="26" spans="1:20" ht="15.75" customHeight="1" x14ac:dyDescent="0.25">
      <c r="A26" s="9"/>
      <c r="B26" s="39" t="s">
        <v>60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7"/>
    </row>
    <row r="27" spans="1:20" ht="15.75" customHeight="1" x14ac:dyDescent="0.25">
      <c r="A27" s="9"/>
      <c r="B27" s="62" t="s">
        <v>61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9"/>
    </row>
    <row r="28" spans="1:20" ht="9" customHeight="1" x14ac:dyDescent="0.25">
      <c r="A28" s="9"/>
      <c r="B28" s="9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9"/>
    </row>
    <row r="30" spans="1:20" x14ac:dyDescent="0.25">
      <c r="D30" s="2" t="s">
        <v>51</v>
      </c>
      <c r="E30" s="2" t="s">
        <v>51</v>
      </c>
      <c r="G30" s="2" t="s">
        <v>51</v>
      </c>
      <c r="H30" s="2" t="s">
        <v>51</v>
      </c>
      <c r="I30" s="2" t="s">
        <v>51</v>
      </c>
      <c r="J30" s="2" t="s">
        <v>51</v>
      </c>
      <c r="K30" s="2" t="s">
        <v>51</v>
      </c>
      <c r="L30" s="2" t="s">
        <v>51</v>
      </c>
      <c r="M30" s="2" t="s">
        <v>51</v>
      </c>
      <c r="N30" s="2" t="s">
        <v>51</v>
      </c>
    </row>
  </sheetData>
  <mergeCells count="10">
    <mergeCell ref="B15:C15"/>
    <mergeCell ref="B22:C22"/>
    <mergeCell ref="B25:C25"/>
    <mergeCell ref="B27:R27"/>
    <mergeCell ref="B2:R2"/>
    <mergeCell ref="B3:R3"/>
    <mergeCell ref="B4:R4"/>
    <mergeCell ref="B5:R5"/>
    <mergeCell ref="B7:C7"/>
    <mergeCell ref="B8:C8"/>
  </mergeCells>
  <printOptions horizontalCentered="1"/>
  <pageMargins left="0.23622047244094491" right="0.15748031496062992" top="1.05" bottom="0.39370078740157483" header="0.31496062992125984" footer="0.27559055118110237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8"/>
  <sheetViews>
    <sheetView tabSelected="1" zoomScaleSheetLayoutView="80" workbookViewId="0">
      <selection activeCell="M23" sqref="M23"/>
    </sheetView>
  </sheetViews>
  <sheetFormatPr baseColWidth="10" defaultRowHeight="14.25" outlineLevelRow="1" x14ac:dyDescent="0.25"/>
  <cols>
    <col min="1" max="1" width="1.7109375" style="1" customWidth="1"/>
    <col min="2" max="2" width="2.7109375" style="1" customWidth="1"/>
    <col min="3" max="3" width="46.28515625" style="1" customWidth="1"/>
    <col min="4" max="4" width="15.42578125" style="2" customWidth="1"/>
    <col min="5" max="5" width="14.85546875" style="2" customWidth="1"/>
    <col min="6" max="6" width="4.5703125" style="2" hidden="1" customWidth="1"/>
    <col min="7" max="7" width="16.42578125" style="2" bestFit="1" customWidth="1"/>
    <col min="8" max="8" width="16.7109375" style="2" customWidth="1"/>
    <col min="9" max="9" width="16.7109375" style="2" hidden="1" customWidth="1"/>
    <col min="10" max="10" width="16.42578125" style="2" hidden="1" customWidth="1"/>
    <col min="11" max="11" width="16.7109375" style="2" customWidth="1"/>
    <col min="12" max="12" width="14.140625" style="2" customWidth="1"/>
    <col min="13" max="13" width="14.5703125" style="3" customWidth="1"/>
    <col min="14" max="14" width="1" style="1" customWidth="1"/>
    <col min="15" max="16384" width="11.42578125" style="1"/>
  </cols>
  <sheetData>
    <row r="1" spans="1:15" x14ac:dyDescent="0.25">
      <c r="A1" s="9"/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1"/>
      <c r="N1" s="9"/>
    </row>
    <row r="2" spans="1:15" ht="15.75" x14ac:dyDescent="0.25">
      <c r="A2" s="9"/>
      <c r="B2" s="64" t="s">
        <v>56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9"/>
    </row>
    <row r="3" spans="1:15" ht="15.75" x14ac:dyDescent="0.25">
      <c r="A3" s="9"/>
      <c r="B3" s="64" t="s">
        <v>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9"/>
    </row>
    <row r="4" spans="1:15" ht="15.75" x14ac:dyDescent="0.25">
      <c r="A4" s="9"/>
      <c r="B4" s="64" t="s">
        <v>62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9"/>
    </row>
    <row r="5" spans="1:15" x14ac:dyDescent="0.25">
      <c r="A5" s="9"/>
      <c r="B5" s="65" t="s">
        <v>7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9"/>
    </row>
    <row r="6" spans="1:15" s="5" customFormat="1" ht="3.75" customHeight="1" thickBot="1" x14ac:dyDescent="0.3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2"/>
    </row>
    <row r="7" spans="1:15" ht="79.5" customHeight="1" thickBot="1" x14ac:dyDescent="0.3">
      <c r="A7" s="9"/>
      <c r="B7" s="68" t="s">
        <v>20</v>
      </c>
      <c r="C7" s="69"/>
      <c r="D7" s="53" t="s">
        <v>3</v>
      </c>
      <c r="E7" s="53" t="s">
        <v>4</v>
      </c>
      <c r="F7" s="53" t="s">
        <v>6</v>
      </c>
      <c r="G7" s="53" t="s">
        <v>27</v>
      </c>
      <c r="H7" s="53" t="s">
        <v>65</v>
      </c>
      <c r="I7" s="53" t="s">
        <v>32</v>
      </c>
      <c r="J7" s="53" t="s">
        <v>54</v>
      </c>
      <c r="K7" s="53" t="s">
        <v>58</v>
      </c>
      <c r="L7" s="53" t="s">
        <v>59</v>
      </c>
      <c r="M7" s="54" t="s">
        <v>64</v>
      </c>
      <c r="N7" s="9"/>
    </row>
    <row r="8" spans="1:15" ht="19.5" customHeight="1" x14ac:dyDescent="0.25">
      <c r="A8" s="9"/>
      <c r="B8" s="58" t="s">
        <v>0</v>
      </c>
      <c r="C8" s="59"/>
      <c r="D8" s="42">
        <f t="shared" ref="D8:L8" si="0">SUM(D9:D14)</f>
        <v>137430613</v>
      </c>
      <c r="E8" s="42">
        <f t="shared" si="0"/>
        <v>145549469</v>
      </c>
      <c r="F8" s="42">
        <f t="shared" si="0"/>
        <v>0</v>
      </c>
      <c r="G8" s="42">
        <f t="shared" si="0"/>
        <v>30994394.330000002</v>
      </c>
      <c r="H8" s="42">
        <f t="shared" si="0"/>
        <v>13159575.970000001</v>
      </c>
      <c r="I8" s="42">
        <f>SUM(I9:I14)</f>
        <v>0</v>
      </c>
      <c r="J8" s="42">
        <f>SUM(J9:J14)</f>
        <v>0</v>
      </c>
      <c r="K8" s="42">
        <f>SUM(G8:J8)</f>
        <v>44153970.300000004</v>
      </c>
      <c r="L8" s="42">
        <f t="shared" si="0"/>
        <v>101395498.7</v>
      </c>
      <c r="M8" s="55">
        <f>+K8/E8</f>
        <v>0.3033605728922309</v>
      </c>
      <c r="N8" s="9"/>
    </row>
    <row r="9" spans="1:15" ht="19.5" customHeight="1" x14ac:dyDescent="0.25">
      <c r="A9" s="9"/>
      <c r="B9" s="15"/>
      <c r="C9" s="16" t="s">
        <v>12</v>
      </c>
      <c r="D9" s="17">
        <f>SUM(Base!D9)</f>
        <v>30196000</v>
      </c>
      <c r="E9" s="18">
        <f>SUM(Base!E9)</f>
        <v>29168921</v>
      </c>
      <c r="F9" s="35"/>
      <c r="G9" s="18">
        <f>SUM(Base!G9:I9)</f>
        <v>7472752.6499999994</v>
      </c>
      <c r="H9" s="18">
        <f>SUM(Base!J9:L9)</f>
        <v>2294051.12</v>
      </c>
      <c r="I9" s="18">
        <f>SUM(Base!M9:O9)</f>
        <v>0</v>
      </c>
      <c r="J9" s="17">
        <f>SUM(Base!P9:R9)</f>
        <v>0</v>
      </c>
      <c r="K9" s="38">
        <f>SUM(G9+H9+I9+J9)</f>
        <v>9766803.7699999996</v>
      </c>
      <c r="L9" s="17">
        <f>E9-K9</f>
        <v>19402117.23</v>
      </c>
      <c r="M9" s="22">
        <f>+K9/E9</f>
        <v>0.33483596359289391</v>
      </c>
      <c r="N9" s="9"/>
      <c r="O9" s="45"/>
    </row>
    <row r="10" spans="1:15" ht="19.5" customHeight="1" x14ac:dyDescent="0.25">
      <c r="A10" s="9"/>
      <c r="B10" s="15"/>
      <c r="C10" s="16" t="s">
        <v>13</v>
      </c>
      <c r="D10" s="17">
        <f>SUM(Base!D10)</f>
        <v>7500000</v>
      </c>
      <c r="E10" s="18">
        <f>SUM(Base!E10)</f>
        <v>7779710</v>
      </c>
      <c r="F10" s="35"/>
      <c r="G10" s="18">
        <f>SUM(Base!G10:I10)</f>
        <v>1947562.4200000002</v>
      </c>
      <c r="H10" s="18">
        <f>SUM(Base!J10:L10)</f>
        <v>531920.94999999995</v>
      </c>
      <c r="I10" s="18">
        <f>SUM(Base!M10:O10)</f>
        <v>0</v>
      </c>
      <c r="J10" s="17">
        <f>SUM(Base!P10:R10)</f>
        <v>0</v>
      </c>
      <c r="K10" s="38">
        <f>SUM(G10+H10+I10+J10)</f>
        <v>2479483.37</v>
      </c>
      <c r="L10" s="17">
        <f t="shared" ref="L10:L14" si="1">E10-K10</f>
        <v>5300226.63</v>
      </c>
      <c r="M10" s="22">
        <f>+K10/E10</f>
        <v>0.31871154194693635</v>
      </c>
      <c r="N10" s="9"/>
    </row>
    <row r="11" spans="1:15" ht="19.5" customHeight="1" x14ac:dyDescent="0.25">
      <c r="A11" s="9"/>
      <c r="B11" s="15"/>
      <c r="C11" s="16" t="s">
        <v>14</v>
      </c>
      <c r="D11" s="17">
        <f>SUM(Base!D11)</f>
        <v>83178613</v>
      </c>
      <c r="E11" s="18">
        <f>SUM(Base!E11)</f>
        <v>91488860</v>
      </c>
      <c r="F11" s="35"/>
      <c r="G11" s="18">
        <f>SUM(Base!G11:I11)</f>
        <v>20438664.5</v>
      </c>
      <c r="H11" s="18">
        <f>SUM(Base!J11:L11)</f>
        <v>9865286.9100000001</v>
      </c>
      <c r="I11" s="18">
        <f>SUM(Base!M11:O11)</f>
        <v>0</v>
      </c>
      <c r="J11" s="17">
        <f>SUM(Base!P11:R11)</f>
        <v>0</v>
      </c>
      <c r="K11" s="38">
        <f t="shared" ref="K11:K14" si="2">SUM(G11+H11+I11+J11)</f>
        <v>30303951.41</v>
      </c>
      <c r="L11" s="17">
        <f t="shared" si="1"/>
        <v>61184908.590000004</v>
      </c>
      <c r="M11" s="22">
        <f>+K11/E11</f>
        <v>0.33123105272051701</v>
      </c>
      <c r="N11" s="9"/>
    </row>
    <row r="12" spans="1:15" ht="19.5" customHeight="1" x14ac:dyDescent="0.25">
      <c r="A12" s="9"/>
      <c r="B12" s="15"/>
      <c r="C12" s="16" t="s">
        <v>15</v>
      </c>
      <c r="D12" s="17">
        <f>SUM(Base!D12)</f>
        <v>0</v>
      </c>
      <c r="E12" s="18">
        <f>SUM(Base!E12)</f>
        <v>0</v>
      </c>
      <c r="F12" s="35"/>
      <c r="G12" s="18">
        <f>SUM(Base!G12:I12)</f>
        <v>0</v>
      </c>
      <c r="H12" s="18">
        <f>SUM(Base!J12:L12)</f>
        <v>0</v>
      </c>
      <c r="I12" s="18">
        <f>SUM(Base!M12:O12)</f>
        <v>0</v>
      </c>
      <c r="J12" s="17">
        <f>SUM(Base!P12:R12)</f>
        <v>0</v>
      </c>
      <c r="K12" s="38">
        <f t="shared" si="2"/>
        <v>0</v>
      </c>
      <c r="L12" s="17">
        <f t="shared" si="1"/>
        <v>0</v>
      </c>
      <c r="M12" s="22">
        <v>0</v>
      </c>
      <c r="N12" s="9"/>
    </row>
    <row r="13" spans="1:15" ht="19.5" customHeight="1" x14ac:dyDescent="0.25">
      <c r="A13" s="9"/>
      <c r="B13" s="15"/>
      <c r="C13" s="16" t="s">
        <v>16</v>
      </c>
      <c r="D13" s="17">
        <f>SUM(Base!D13)</f>
        <v>7771000</v>
      </c>
      <c r="E13" s="18">
        <f>SUM(Base!E13)</f>
        <v>7900420</v>
      </c>
      <c r="F13" s="35"/>
      <c r="G13" s="18">
        <f>SUM(Base!G13:I13)</f>
        <v>16710.05</v>
      </c>
      <c r="H13" s="18">
        <f>SUM(Base!J13:L13)</f>
        <v>96806.31</v>
      </c>
      <c r="I13" s="18">
        <f>SUM(Base!M13:O13)</f>
        <v>0</v>
      </c>
      <c r="J13" s="17">
        <f>SUM(Base!P13:R13)</f>
        <v>0</v>
      </c>
      <c r="K13" s="38">
        <f t="shared" si="2"/>
        <v>113516.36</v>
      </c>
      <c r="L13" s="17">
        <f t="shared" si="1"/>
        <v>7786903.6399999997</v>
      </c>
      <c r="M13" s="22">
        <f>+K13/E13</f>
        <v>1.436839560428433E-2</v>
      </c>
      <c r="N13" s="9"/>
    </row>
    <row r="14" spans="1:15" ht="19.5" customHeight="1" x14ac:dyDescent="0.25">
      <c r="A14" s="9"/>
      <c r="B14" s="15"/>
      <c r="C14" s="16" t="s">
        <v>17</v>
      </c>
      <c r="D14" s="17">
        <f>SUM(Base!D14)</f>
        <v>8785000</v>
      </c>
      <c r="E14" s="18">
        <f>SUM(Base!E14)</f>
        <v>9211558</v>
      </c>
      <c r="F14" s="35"/>
      <c r="G14" s="18">
        <f>SUM(Base!G14:I14)</f>
        <v>1118704.71</v>
      </c>
      <c r="H14" s="18">
        <f>SUM(Base!J14:L14)</f>
        <v>371510.68</v>
      </c>
      <c r="I14" s="18">
        <f>SUM(Base!M14:O14)</f>
        <v>0</v>
      </c>
      <c r="J14" s="17">
        <f>SUM(Base!P14:R14)</f>
        <v>0</v>
      </c>
      <c r="K14" s="38">
        <f t="shared" si="2"/>
        <v>1490215.39</v>
      </c>
      <c r="L14" s="17">
        <f t="shared" si="1"/>
        <v>7721342.6100000003</v>
      </c>
      <c r="M14" s="22">
        <f>+K14/E14</f>
        <v>0.16177669293294358</v>
      </c>
      <c r="N14" s="9"/>
    </row>
    <row r="15" spans="1:15" ht="19.5" customHeight="1" x14ac:dyDescent="0.25">
      <c r="A15" s="9"/>
      <c r="B15" s="58" t="s">
        <v>1</v>
      </c>
      <c r="C15" s="59"/>
      <c r="D15" s="42">
        <f t="shared" ref="D15:L15" si="3">SUM(D16:D21)</f>
        <v>134487008</v>
      </c>
      <c r="E15" s="42">
        <f t="shared" si="3"/>
        <v>148558368</v>
      </c>
      <c r="F15" s="42">
        <f t="shared" si="3"/>
        <v>0</v>
      </c>
      <c r="G15" s="42">
        <f t="shared" si="3"/>
        <v>23130925.800000001</v>
      </c>
      <c r="H15" s="42">
        <f t="shared" si="3"/>
        <v>14422987.040000001</v>
      </c>
      <c r="I15" s="42">
        <f>SUM(I16:I21)</f>
        <v>0</v>
      </c>
      <c r="J15" s="42">
        <f>SUM(J16:J21)</f>
        <v>0</v>
      </c>
      <c r="K15" s="42">
        <f>SUM(G15:J15)</f>
        <v>37553912.840000004</v>
      </c>
      <c r="L15" s="42">
        <f t="shared" si="3"/>
        <v>111004455.16</v>
      </c>
      <c r="M15" s="55">
        <f>+K15/E15</f>
        <v>0.25278894313109312</v>
      </c>
      <c r="N15" s="9"/>
    </row>
    <row r="16" spans="1:15" s="4" customFormat="1" ht="19.5" hidden="1" customHeight="1" outlineLevel="1" x14ac:dyDescent="0.25">
      <c r="A16" s="9"/>
      <c r="B16" s="15"/>
      <c r="C16" s="16" t="s">
        <v>18</v>
      </c>
      <c r="D16" s="18">
        <v>0</v>
      </c>
      <c r="E16" s="18">
        <v>0</v>
      </c>
      <c r="F16" s="19"/>
      <c r="G16" s="18">
        <v>0</v>
      </c>
      <c r="H16" s="17">
        <v>0</v>
      </c>
      <c r="I16" s="17">
        <f t="shared" ref="I16:I17" si="4">K16-H16-G16</f>
        <v>0</v>
      </c>
      <c r="J16" s="17"/>
      <c r="K16" s="18">
        <v>0</v>
      </c>
      <c r="L16" s="17">
        <f t="shared" ref="L16:L24" si="5">E16-K16</f>
        <v>0</v>
      </c>
      <c r="M16" s="22">
        <v>0</v>
      </c>
      <c r="N16" s="9"/>
    </row>
    <row r="17" spans="1:15" s="4" customFormat="1" ht="19.5" hidden="1" customHeight="1" outlineLevel="1" x14ac:dyDescent="0.25">
      <c r="A17" s="9"/>
      <c r="B17" s="15"/>
      <c r="C17" s="16" t="s">
        <v>13</v>
      </c>
      <c r="D17" s="18">
        <v>0</v>
      </c>
      <c r="E17" s="18">
        <v>0</v>
      </c>
      <c r="F17" s="19"/>
      <c r="G17" s="18">
        <v>0</v>
      </c>
      <c r="H17" s="17">
        <v>0</v>
      </c>
      <c r="I17" s="17">
        <f t="shared" si="4"/>
        <v>0</v>
      </c>
      <c r="J17" s="17"/>
      <c r="K17" s="18">
        <v>0</v>
      </c>
      <c r="L17" s="17">
        <f t="shared" si="5"/>
        <v>0</v>
      </c>
      <c r="M17" s="22">
        <v>0</v>
      </c>
      <c r="N17" s="9"/>
    </row>
    <row r="18" spans="1:15" s="4" customFormat="1" ht="19.5" customHeight="1" collapsed="1" x14ac:dyDescent="0.25">
      <c r="A18" s="9"/>
      <c r="B18" s="15"/>
      <c r="C18" s="16" t="s">
        <v>14</v>
      </c>
      <c r="D18" s="18">
        <f>SUM(Base!D18)</f>
        <v>91078215</v>
      </c>
      <c r="E18" s="18">
        <f>SUM(Base!E18)</f>
        <v>92363595</v>
      </c>
      <c r="F18" s="36"/>
      <c r="G18" s="18">
        <f>SUM(Base!G18:I18)</f>
        <v>18573297.84</v>
      </c>
      <c r="H18" s="18">
        <f>SUM(Base!J18:L18)</f>
        <v>8882414.5500000007</v>
      </c>
      <c r="I18" s="18">
        <f>SUM(Base!M18:O18)</f>
        <v>0</v>
      </c>
      <c r="J18" s="17">
        <f>SUM(Base!P18:R18)</f>
        <v>0</v>
      </c>
      <c r="K18" s="38">
        <f t="shared" ref="K18:K24" si="6">SUM(G18+H18+I18+J18)</f>
        <v>27455712.390000001</v>
      </c>
      <c r="L18" s="17">
        <f t="shared" si="5"/>
        <v>64907882.609999999</v>
      </c>
      <c r="M18" s="22">
        <f>+K18/E18</f>
        <v>0.29725686175381111</v>
      </c>
      <c r="N18" s="9"/>
    </row>
    <row r="19" spans="1:15" s="4" customFormat="1" ht="19.5" customHeight="1" x14ac:dyDescent="0.25">
      <c r="A19" s="9"/>
      <c r="B19" s="15"/>
      <c r="C19" s="16" t="s">
        <v>15</v>
      </c>
      <c r="D19" s="18">
        <f>SUM(Base!D19)</f>
        <v>1277500</v>
      </c>
      <c r="E19" s="18">
        <f>SUM(Base!E19)</f>
        <v>1277500</v>
      </c>
      <c r="F19" s="36"/>
      <c r="G19" s="18">
        <f>SUM(Base!G19:I19)</f>
        <v>0</v>
      </c>
      <c r="H19" s="18">
        <f>SUM(Base!J19:L19)</f>
        <v>0</v>
      </c>
      <c r="I19" s="18">
        <f>SUM(Base!M19:O19)</f>
        <v>0</v>
      </c>
      <c r="J19" s="17">
        <f>SUM(Base!P19:R19)</f>
        <v>0</v>
      </c>
      <c r="K19" s="38">
        <f t="shared" si="6"/>
        <v>0</v>
      </c>
      <c r="L19" s="17">
        <f t="shared" si="5"/>
        <v>1277500</v>
      </c>
      <c r="M19" s="22">
        <f t="shared" ref="M19:M24" si="7">+K19/E19</f>
        <v>0</v>
      </c>
      <c r="N19" s="9"/>
    </row>
    <row r="20" spans="1:15" s="4" customFormat="1" ht="19.5" customHeight="1" x14ac:dyDescent="0.25">
      <c r="A20" s="9"/>
      <c r="B20" s="15"/>
      <c r="C20" s="16" t="s">
        <v>16</v>
      </c>
      <c r="D20" s="18">
        <f>SUM(Base!D20)</f>
        <v>1750279</v>
      </c>
      <c r="E20" s="18">
        <f>SUM(Base!E20)</f>
        <v>4440684</v>
      </c>
      <c r="F20" s="36"/>
      <c r="G20" s="18">
        <f>SUM(Base!G20:I20)</f>
        <v>82509.09</v>
      </c>
      <c r="H20" s="18">
        <f>SUM(Base!J20:L20)</f>
        <v>2913785.3</v>
      </c>
      <c r="I20" s="18">
        <f>SUM(Base!M20:O20)</f>
        <v>0</v>
      </c>
      <c r="J20" s="17">
        <f>SUM(Base!P20:R20)</f>
        <v>0</v>
      </c>
      <c r="K20" s="38">
        <f t="shared" si="6"/>
        <v>2996294.3899999997</v>
      </c>
      <c r="L20" s="17">
        <f t="shared" si="5"/>
        <v>1444389.6100000003</v>
      </c>
      <c r="M20" s="22">
        <f t="shared" si="7"/>
        <v>0.67473713283809422</v>
      </c>
      <c r="N20" s="9"/>
    </row>
    <row r="21" spans="1:15" s="4" customFormat="1" ht="19.5" customHeight="1" x14ac:dyDescent="0.25">
      <c r="A21" s="9"/>
      <c r="B21" s="15"/>
      <c r="C21" s="16" t="s">
        <v>19</v>
      </c>
      <c r="D21" s="18">
        <f>SUM(Base!D21)</f>
        <v>40381014</v>
      </c>
      <c r="E21" s="18">
        <f>SUM(Base!E21)</f>
        <v>50476589</v>
      </c>
      <c r="F21" s="36"/>
      <c r="G21" s="18">
        <f>SUM(Base!G21:I21)</f>
        <v>4475118.87</v>
      </c>
      <c r="H21" s="18">
        <f>SUM(Base!J21:L21)</f>
        <v>2626787.19</v>
      </c>
      <c r="I21" s="18">
        <f>SUM(Base!M21:O21)</f>
        <v>0</v>
      </c>
      <c r="J21" s="17">
        <f>SUM(Base!P21:R21)</f>
        <v>0</v>
      </c>
      <c r="K21" s="38">
        <f t="shared" si="6"/>
        <v>7101906.0600000005</v>
      </c>
      <c r="L21" s="17">
        <f t="shared" si="5"/>
        <v>43374682.939999998</v>
      </c>
      <c r="M21" s="22">
        <f t="shared" si="7"/>
        <v>0.1406970280816717</v>
      </c>
      <c r="N21" s="9"/>
    </row>
    <row r="22" spans="1:15" ht="19.5" customHeight="1" x14ac:dyDescent="0.25">
      <c r="A22" s="9"/>
      <c r="B22" s="58" t="s">
        <v>2</v>
      </c>
      <c r="C22" s="59"/>
      <c r="D22" s="42">
        <f t="shared" ref="D22:L22" si="8">SUM(D23:D24)</f>
        <v>0</v>
      </c>
      <c r="E22" s="42">
        <f t="shared" si="8"/>
        <v>654660</v>
      </c>
      <c r="F22" s="42">
        <f t="shared" si="8"/>
        <v>0</v>
      </c>
      <c r="G22" s="42">
        <f t="shared" si="8"/>
        <v>2550</v>
      </c>
      <c r="H22" s="42">
        <f t="shared" si="8"/>
        <v>11380</v>
      </c>
      <c r="I22" s="42">
        <f>SUM(I23:I24)</f>
        <v>0</v>
      </c>
      <c r="J22" s="42">
        <f>SUM(J23:J24)</f>
        <v>0</v>
      </c>
      <c r="K22" s="42">
        <f>SUM(G22:J22)</f>
        <v>13930</v>
      </c>
      <c r="L22" s="42">
        <f t="shared" si="8"/>
        <v>640730</v>
      </c>
      <c r="M22" s="55">
        <f>+K22/E22</f>
        <v>2.1278220755812177E-2</v>
      </c>
      <c r="N22" s="9"/>
    </row>
    <row r="23" spans="1:15" ht="19.5" customHeight="1" x14ac:dyDescent="0.25">
      <c r="A23" s="9"/>
      <c r="B23" s="15"/>
      <c r="C23" s="16" t="s">
        <v>14</v>
      </c>
      <c r="D23" s="18">
        <f>SUM(Base!D23)</f>
        <v>0</v>
      </c>
      <c r="E23" s="18">
        <f>SUM(Base!E23)</f>
        <v>456696</v>
      </c>
      <c r="F23" s="36"/>
      <c r="G23" s="18">
        <f>SUM(Base!G23:I23)</f>
        <v>2550</v>
      </c>
      <c r="H23" s="18">
        <f>SUM(Base!J23:L23)</f>
        <v>11380</v>
      </c>
      <c r="I23" s="18">
        <f>SUM(Base!M23:O23)</f>
        <v>0</v>
      </c>
      <c r="J23" s="17">
        <f>SUM(Base!P23:R23)</f>
        <v>0</v>
      </c>
      <c r="K23" s="38">
        <f t="shared" si="6"/>
        <v>13930</v>
      </c>
      <c r="L23" s="17">
        <f t="shared" si="5"/>
        <v>442766</v>
      </c>
      <c r="M23" s="22">
        <f t="shared" si="7"/>
        <v>3.0501690402368314E-2</v>
      </c>
      <c r="N23" s="9"/>
    </row>
    <row r="24" spans="1:15" ht="19.5" customHeight="1" thickBot="1" x14ac:dyDescent="0.3">
      <c r="A24" s="9"/>
      <c r="B24" s="26"/>
      <c r="C24" s="27" t="s">
        <v>19</v>
      </c>
      <c r="D24" s="28">
        <f>SUM(Base!D24)</f>
        <v>0</v>
      </c>
      <c r="E24" s="18">
        <f>SUM(Base!E24)</f>
        <v>197964</v>
      </c>
      <c r="F24" s="37"/>
      <c r="G24" s="18">
        <f>SUM(Base!G24:I24)</f>
        <v>0</v>
      </c>
      <c r="H24" s="18">
        <f>SUM(Base!J24:L24)</f>
        <v>0</v>
      </c>
      <c r="I24" s="18">
        <f>SUM(Base!M24:O24)</f>
        <v>0</v>
      </c>
      <c r="J24" s="17">
        <f>SUM(Base!P24:R24)</f>
        <v>0</v>
      </c>
      <c r="K24" s="38">
        <f t="shared" si="6"/>
        <v>0</v>
      </c>
      <c r="L24" s="17">
        <f t="shared" si="5"/>
        <v>197964</v>
      </c>
      <c r="M24" s="22">
        <f t="shared" si="7"/>
        <v>0</v>
      </c>
      <c r="N24" s="9"/>
    </row>
    <row r="25" spans="1:15" ht="26.25" customHeight="1" thickBot="1" x14ac:dyDescent="0.3">
      <c r="A25" s="9"/>
      <c r="B25" s="60" t="s">
        <v>8</v>
      </c>
      <c r="C25" s="61"/>
      <c r="D25" s="43">
        <f t="shared" ref="D25:L25" si="9">D22+D15+D8</f>
        <v>271917621</v>
      </c>
      <c r="E25" s="43">
        <f t="shared" si="9"/>
        <v>294762497</v>
      </c>
      <c r="F25" s="43">
        <f t="shared" si="9"/>
        <v>0</v>
      </c>
      <c r="G25" s="43">
        <f t="shared" si="9"/>
        <v>54127870.130000003</v>
      </c>
      <c r="H25" s="43">
        <f t="shared" si="9"/>
        <v>27593943.010000002</v>
      </c>
      <c r="I25" s="43">
        <f>I22+I15+I8</f>
        <v>0</v>
      </c>
      <c r="J25" s="43">
        <f>J22+J15+J8</f>
        <v>0</v>
      </c>
      <c r="K25" s="43">
        <f t="shared" si="9"/>
        <v>81721813.140000015</v>
      </c>
      <c r="L25" s="43">
        <f t="shared" si="9"/>
        <v>213040683.86000001</v>
      </c>
      <c r="M25" s="56">
        <f>+K25/E25</f>
        <v>0.27724630498024316</v>
      </c>
      <c r="N25" s="9"/>
    </row>
    <row r="26" spans="1:15" ht="15.75" customHeight="1" x14ac:dyDescent="0.25">
      <c r="A26" s="9"/>
      <c r="B26" s="39" t="s">
        <v>60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7"/>
    </row>
    <row r="27" spans="1:15" ht="15.75" customHeight="1" x14ac:dyDescent="0.25">
      <c r="A27" s="9"/>
      <c r="B27" s="62" t="s">
        <v>61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9"/>
    </row>
    <row r="28" spans="1:15" ht="9" customHeight="1" x14ac:dyDescent="0.25">
      <c r="A28" s="9"/>
      <c r="B28" s="9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1"/>
      <c r="N28" s="9"/>
    </row>
  </sheetData>
  <mergeCells count="10">
    <mergeCell ref="B2:M2"/>
    <mergeCell ref="B3:M3"/>
    <mergeCell ref="B4:M4"/>
    <mergeCell ref="B5:M5"/>
    <mergeCell ref="B27:M27"/>
    <mergeCell ref="B7:C7"/>
    <mergeCell ref="B8:C8"/>
    <mergeCell ref="B15:C15"/>
    <mergeCell ref="B22:C22"/>
    <mergeCell ref="B25:C25"/>
  </mergeCells>
  <phoneticPr fontId="0" type="noConversion"/>
  <printOptions horizontalCentered="1"/>
  <pageMargins left="0.23622047244094491" right="0.15748031496062992" top="0.59055118110236227" bottom="0.59055118110236227" header="0.31496062992125984" footer="0.27559055118110237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4"/>
  <sheetViews>
    <sheetView zoomScaleSheetLayoutView="80" workbookViewId="0">
      <selection activeCell="M9" sqref="M9"/>
    </sheetView>
  </sheetViews>
  <sheetFormatPr baseColWidth="10" defaultRowHeight="14.25" x14ac:dyDescent="0.25"/>
  <cols>
    <col min="1" max="1" width="1.7109375" style="1" customWidth="1"/>
    <col min="2" max="2" width="2.7109375" style="1" customWidth="1"/>
    <col min="3" max="3" width="46.28515625" style="1" customWidth="1"/>
    <col min="4" max="4" width="16.28515625" style="2" customWidth="1"/>
    <col min="5" max="5" width="16" style="2" customWidth="1"/>
    <col min="6" max="6" width="4.5703125" style="2" hidden="1" customWidth="1"/>
    <col min="7" max="7" width="16.5703125" style="2" customWidth="1"/>
    <col min="8" max="8" width="16.7109375" style="2" customWidth="1"/>
    <col min="9" max="9" width="16.7109375" style="2" hidden="1" customWidth="1"/>
    <col min="10" max="10" width="16.42578125" style="2" hidden="1" customWidth="1"/>
    <col min="11" max="11" width="16.7109375" style="2" customWidth="1"/>
    <col min="12" max="12" width="13.7109375" style="2" customWidth="1"/>
    <col min="13" max="13" width="13.5703125" style="3" customWidth="1"/>
    <col min="14" max="14" width="1" style="1" customWidth="1"/>
    <col min="15" max="16384" width="11.42578125" style="1"/>
  </cols>
  <sheetData>
    <row r="1" spans="1:15" x14ac:dyDescent="0.25">
      <c r="A1" s="9"/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1"/>
      <c r="N1" s="9"/>
    </row>
    <row r="2" spans="1:15" ht="15.75" x14ac:dyDescent="0.25">
      <c r="A2" s="9"/>
      <c r="B2" s="64" t="s">
        <v>56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9"/>
    </row>
    <row r="3" spans="1:15" ht="15.75" x14ac:dyDescent="0.25">
      <c r="A3" s="9"/>
      <c r="B3" s="64" t="s">
        <v>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9"/>
    </row>
    <row r="4" spans="1:15" ht="15.75" x14ac:dyDescent="0.25">
      <c r="A4" s="9"/>
      <c r="B4" s="64" t="s">
        <v>62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9"/>
    </row>
    <row r="5" spans="1:15" x14ac:dyDescent="0.25">
      <c r="A5" s="9"/>
      <c r="B5" s="65" t="s">
        <v>7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9"/>
    </row>
    <row r="6" spans="1:15" s="5" customFormat="1" ht="3.75" customHeight="1" thickBot="1" x14ac:dyDescent="0.3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2"/>
    </row>
    <row r="7" spans="1:15" ht="76.5" customHeight="1" thickBot="1" x14ac:dyDescent="0.3">
      <c r="A7" s="9"/>
      <c r="B7" s="68" t="s">
        <v>28</v>
      </c>
      <c r="C7" s="69"/>
      <c r="D7" s="53" t="s">
        <v>3</v>
      </c>
      <c r="E7" s="53" t="s">
        <v>4</v>
      </c>
      <c r="F7" s="53" t="s">
        <v>6</v>
      </c>
      <c r="G7" s="53" t="s">
        <v>27</v>
      </c>
      <c r="H7" s="53" t="s">
        <v>65</v>
      </c>
      <c r="I7" s="53" t="s">
        <v>32</v>
      </c>
      <c r="J7" s="53" t="s">
        <v>54</v>
      </c>
      <c r="K7" s="53" t="s">
        <v>58</v>
      </c>
      <c r="L7" s="53" t="s">
        <v>59</v>
      </c>
      <c r="M7" s="54" t="s">
        <v>64</v>
      </c>
      <c r="N7" s="9"/>
    </row>
    <row r="8" spans="1:15" ht="25.5" customHeight="1" x14ac:dyDescent="0.25">
      <c r="A8" s="9"/>
      <c r="B8" s="70" t="s">
        <v>0</v>
      </c>
      <c r="C8" s="71"/>
      <c r="D8" s="8">
        <f>'Ejecución x Fte.Fto.y Generica '!D8</f>
        <v>137430613</v>
      </c>
      <c r="E8" s="8">
        <f>'Ejecución x Fte.Fto.y Generica '!E8</f>
        <v>145549469</v>
      </c>
      <c r="F8" s="8">
        <f>'Ejecución x Fte.Fto.y Generica '!F8</f>
        <v>0</v>
      </c>
      <c r="G8" s="8">
        <f>'Ejecución x Fte.Fto.y Generica '!G8</f>
        <v>30994394.330000002</v>
      </c>
      <c r="H8" s="8">
        <f>'Ejecución x Fte.Fto.y Generica '!H8</f>
        <v>13159575.970000001</v>
      </c>
      <c r="I8" s="8">
        <f>'Ejecución x Fte.Fto.y Generica '!I8</f>
        <v>0</v>
      </c>
      <c r="J8" s="8">
        <f>SUM('Ejecución x Fte.Fto.y Generica '!J8)</f>
        <v>0</v>
      </c>
      <c r="K8" s="8">
        <f>SUM('Ejecución x Fte.Fto.y Generica '!K8)</f>
        <v>44153970.300000004</v>
      </c>
      <c r="L8" s="8">
        <f>(E8-K8)</f>
        <v>101395498.69999999</v>
      </c>
      <c r="M8" s="23">
        <f>+K8/E8</f>
        <v>0.3033605728922309</v>
      </c>
      <c r="N8" s="9"/>
    </row>
    <row r="9" spans="1:15" ht="25.5" customHeight="1" x14ac:dyDescent="0.25">
      <c r="A9" s="9"/>
      <c r="B9" s="70" t="s">
        <v>1</v>
      </c>
      <c r="C9" s="71"/>
      <c r="D9" s="8">
        <f>'Ejecución x Fte.Fto.y Generica '!D15</f>
        <v>134487008</v>
      </c>
      <c r="E9" s="8">
        <f>'Ejecución x Fte.Fto.y Generica '!E15</f>
        <v>148558368</v>
      </c>
      <c r="F9" s="8">
        <f>'Ejecución x Fte.Fto.y Generica '!F15</f>
        <v>0</v>
      </c>
      <c r="G9" s="8">
        <f>'Ejecución x Fte.Fto.y Generica '!G15</f>
        <v>23130925.800000001</v>
      </c>
      <c r="H9" s="8">
        <f>'Ejecución x Fte.Fto.y Generica '!H15</f>
        <v>14422987.040000001</v>
      </c>
      <c r="I9" s="8">
        <f>'Ejecución x Fte.Fto.y Generica '!I15</f>
        <v>0</v>
      </c>
      <c r="J9" s="8">
        <f>SUM('Ejecución x Fte.Fto.y Generica '!J15)</f>
        <v>0</v>
      </c>
      <c r="K9" s="8">
        <f>SUM('Ejecución x Fte.Fto.y Generica '!K15)</f>
        <v>37553912.840000004</v>
      </c>
      <c r="L9" s="8">
        <f t="shared" ref="L9:L10" si="0">(E9-K9)</f>
        <v>111004455.16</v>
      </c>
      <c r="M9" s="23">
        <f>+K9/E9</f>
        <v>0.25278894313109312</v>
      </c>
      <c r="N9" s="9"/>
    </row>
    <row r="10" spans="1:15" ht="25.5" customHeight="1" thickBot="1" x14ac:dyDescent="0.3">
      <c r="A10" s="9"/>
      <c r="B10" s="72" t="s">
        <v>2</v>
      </c>
      <c r="C10" s="73"/>
      <c r="D10" s="29">
        <f>'Ejecución x Fte.Fto.y Generica '!D22</f>
        <v>0</v>
      </c>
      <c r="E10" s="29">
        <f>'Ejecución x Fte.Fto.y Generica '!E22</f>
        <v>654660</v>
      </c>
      <c r="F10" s="29">
        <f>'Ejecución x Fte.Fto.y Generica '!F22</f>
        <v>0</v>
      </c>
      <c r="G10" s="29">
        <f>'Ejecución x Fte.Fto.y Generica '!G22</f>
        <v>2550</v>
      </c>
      <c r="H10" s="29">
        <f>'Ejecución x Fte.Fto.y Generica '!H22</f>
        <v>11380</v>
      </c>
      <c r="I10" s="29">
        <f>'Ejecución x Fte.Fto.y Generica '!I22</f>
        <v>0</v>
      </c>
      <c r="J10" s="29">
        <f>SUM('Ejecución x Fte.Fto.y Generica '!J22)</f>
        <v>0</v>
      </c>
      <c r="K10" s="8">
        <f>SUM('Ejecución x Fte.Fto.y Generica '!K22)</f>
        <v>13930</v>
      </c>
      <c r="L10" s="8">
        <f t="shared" si="0"/>
        <v>640730</v>
      </c>
      <c r="M10" s="23">
        <f>+K10/E10</f>
        <v>2.1278220755812177E-2</v>
      </c>
      <c r="N10" s="9"/>
    </row>
    <row r="11" spans="1:15" ht="29.25" customHeight="1" thickBot="1" x14ac:dyDescent="0.3">
      <c r="A11" s="9"/>
      <c r="B11" s="60" t="s">
        <v>8</v>
      </c>
      <c r="C11" s="61"/>
      <c r="D11" s="43">
        <f t="shared" ref="D11:L11" si="1">D10+D9+D8</f>
        <v>271917621</v>
      </c>
      <c r="E11" s="43">
        <f t="shared" si="1"/>
        <v>294762497</v>
      </c>
      <c r="F11" s="43">
        <f t="shared" si="1"/>
        <v>0</v>
      </c>
      <c r="G11" s="43">
        <f t="shared" si="1"/>
        <v>54127870.130000003</v>
      </c>
      <c r="H11" s="43">
        <f t="shared" si="1"/>
        <v>27593943.010000002</v>
      </c>
      <c r="I11" s="43">
        <f>I10+I9+I8</f>
        <v>0</v>
      </c>
      <c r="J11" s="43">
        <f>J10+J9+J8</f>
        <v>0</v>
      </c>
      <c r="K11" s="43">
        <f t="shared" si="1"/>
        <v>81721813.140000015</v>
      </c>
      <c r="L11" s="43">
        <f t="shared" si="1"/>
        <v>213040683.85999998</v>
      </c>
      <c r="M11" s="56">
        <f>+K11/E11</f>
        <v>0.27724630498024316</v>
      </c>
      <c r="N11" s="9"/>
    </row>
    <row r="12" spans="1:15" ht="15.75" customHeight="1" x14ac:dyDescent="0.25">
      <c r="A12" s="9"/>
      <c r="B12" s="39" t="s">
        <v>60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7"/>
    </row>
    <row r="13" spans="1:15" ht="15.75" customHeight="1" x14ac:dyDescent="0.25">
      <c r="A13" s="9"/>
      <c r="B13" s="62" t="s">
        <v>61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9"/>
    </row>
    <row r="14" spans="1:15" ht="9" customHeight="1" x14ac:dyDescent="0.25">
      <c r="A14" s="9"/>
      <c r="B14" s="9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9"/>
    </row>
  </sheetData>
  <mergeCells count="10">
    <mergeCell ref="B8:C8"/>
    <mergeCell ref="B9:C9"/>
    <mergeCell ref="B10:C10"/>
    <mergeCell ref="B11:C11"/>
    <mergeCell ref="B13:M13"/>
    <mergeCell ref="B2:M2"/>
    <mergeCell ref="B3:M3"/>
    <mergeCell ref="B4:M4"/>
    <mergeCell ref="B5:M5"/>
    <mergeCell ref="B7:C7"/>
  </mergeCells>
  <phoneticPr fontId="0" type="noConversion"/>
  <printOptions horizontalCentered="1"/>
  <pageMargins left="0.23622047244094491" right="0.23622047244094491" top="1.48" bottom="1.4566929133858268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0"/>
  <sheetViews>
    <sheetView topLeftCell="A4" zoomScaleSheetLayoutView="80" workbookViewId="0">
      <selection activeCell="B18" sqref="B18:M18"/>
    </sheetView>
  </sheetViews>
  <sheetFormatPr baseColWidth="10" defaultRowHeight="14.25" x14ac:dyDescent="0.25"/>
  <cols>
    <col min="1" max="1" width="1.7109375" style="1" customWidth="1"/>
    <col min="2" max="2" width="2.7109375" style="1" customWidth="1"/>
    <col min="3" max="3" width="46.28515625" style="1" customWidth="1"/>
    <col min="4" max="4" width="16.28515625" style="2" customWidth="1"/>
    <col min="5" max="5" width="16" style="2" customWidth="1"/>
    <col min="6" max="6" width="4.5703125" style="2" hidden="1" customWidth="1"/>
    <col min="7" max="8" width="16.7109375" style="2" customWidth="1"/>
    <col min="9" max="10" width="16.7109375" style="2" hidden="1" customWidth="1"/>
    <col min="11" max="11" width="16.7109375" style="2" customWidth="1"/>
    <col min="12" max="12" width="14.140625" style="2" customWidth="1"/>
    <col min="13" max="13" width="14.5703125" style="3" customWidth="1"/>
    <col min="14" max="14" width="1" style="1" customWidth="1"/>
    <col min="15" max="16384" width="11.42578125" style="1"/>
  </cols>
  <sheetData>
    <row r="1" spans="1:14" x14ac:dyDescent="0.25">
      <c r="A1" s="9"/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1"/>
      <c r="N1" s="9"/>
    </row>
    <row r="2" spans="1:14" ht="15.75" x14ac:dyDescent="0.25">
      <c r="A2" s="9"/>
      <c r="B2" s="64" t="s">
        <v>56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9"/>
    </row>
    <row r="3" spans="1:14" ht="15.75" x14ac:dyDescent="0.25">
      <c r="A3" s="9"/>
      <c r="B3" s="64" t="s">
        <v>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9"/>
    </row>
    <row r="4" spans="1:14" ht="15.75" x14ac:dyDescent="0.25">
      <c r="A4" s="9"/>
      <c r="B4" s="64" t="s">
        <v>62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9"/>
    </row>
    <row r="5" spans="1:14" x14ac:dyDescent="0.25">
      <c r="A5" s="9"/>
      <c r="B5" s="65" t="s">
        <v>7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9"/>
    </row>
    <row r="6" spans="1:14" ht="15" x14ac:dyDescent="0.25">
      <c r="A6" s="9"/>
      <c r="B6" s="25" t="s">
        <v>31</v>
      </c>
      <c r="C6" s="21"/>
      <c r="D6" s="21"/>
      <c r="E6" s="21"/>
      <c r="F6" s="21"/>
      <c r="G6" s="21"/>
      <c r="H6" s="21"/>
      <c r="I6" s="21"/>
      <c r="J6" s="40"/>
      <c r="K6" s="21"/>
      <c r="L6" s="21"/>
      <c r="M6" s="21"/>
      <c r="N6" s="9"/>
    </row>
    <row r="7" spans="1:14" s="5" customFormat="1" ht="3.75" customHeight="1" thickBot="1" x14ac:dyDescent="0.3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2"/>
    </row>
    <row r="8" spans="1:14" ht="76.5" customHeight="1" thickBot="1" x14ac:dyDescent="0.3">
      <c r="A8" s="9"/>
      <c r="B8" s="68" t="s">
        <v>21</v>
      </c>
      <c r="C8" s="69"/>
      <c r="D8" s="53" t="s">
        <v>3</v>
      </c>
      <c r="E8" s="53" t="s">
        <v>4</v>
      </c>
      <c r="F8" s="53" t="s">
        <v>6</v>
      </c>
      <c r="G8" s="53" t="s">
        <v>11</v>
      </c>
      <c r="H8" s="53" t="s">
        <v>65</v>
      </c>
      <c r="I8" s="53" t="s">
        <v>32</v>
      </c>
      <c r="J8" s="53" t="s">
        <v>53</v>
      </c>
      <c r="K8" s="53" t="s">
        <v>58</v>
      </c>
      <c r="L8" s="53" t="s">
        <v>59</v>
      </c>
      <c r="M8" s="54" t="s">
        <v>64</v>
      </c>
      <c r="N8" s="9"/>
    </row>
    <row r="9" spans="1:14" ht="24.75" customHeight="1" x14ac:dyDescent="0.25">
      <c r="A9" s="9"/>
      <c r="B9" s="58" t="s">
        <v>9</v>
      </c>
      <c r="C9" s="59"/>
      <c r="D9" s="42">
        <f t="shared" ref="D9:L9" si="0">SUM(D10:D14)</f>
        <v>222751607</v>
      </c>
      <c r="E9" s="42">
        <f t="shared" si="0"/>
        <v>234876386</v>
      </c>
      <c r="F9" s="42">
        <f t="shared" si="0"/>
        <v>0</v>
      </c>
      <c r="G9" s="42">
        <f t="shared" si="0"/>
        <v>48534046.550000004</v>
      </c>
      <c r="H9" s="42">
        <f t="shared" si="0"/>
        <v>24595645.140000001</v>
      </c>
      <c r="I9" s="42">
        <f t="shared" si="0"/>
        <v>0</v>
      </c>
      <c r="J9" s="42">
        <f t="shared" si="0"/>
        <v>0</v>
      </c>
      <c r="K9" s="42">
        <f t="shared" si="0"/>
        <v>73129691.689999998</v>
      </c>
      <c r="L9" s="42">
        <f t="shared" si="0"/>
        <v>161746694.31</v>
      </c>
      <c r="M9" s="55">
        <f t="shared" ref="M9:M15" si="1">+K9/E9</f>
        <v>0.31135395488416617</v>
      </c>
      <c r="N9" s="9"/>
    </row>
    <row r="10" spans="1:14" ht="24.75" customHeight="1" x14ac:dyDescent="0.25">
      <c r="A10" s="9"/>
      <c r="B10" s="15"/>
      <c r="C10" s="16" t="s">
        <v>12</v>
      </c>
      <c r="D10" s="20">
        <f>'Ejecución x Fte.Fto.y Generica '!D9+'Ejecución x Fte.Fto.y Generica '!D16</f>
        <v>30196000</v>
      </c>
      <c r="E10" s="20">
        <f>'Ejecución x Fte.Fto.y Generica '!E9+'Ejecución x Fte.Fto.y Generica '!E16</f>
        <v>29168921</v>
      </c>
      <c r="F10" s="20">
        <f>'Ejecución x Fte.Fto.y Generica '!F9+'Ejecución x Fte.Fto.y Generica '!F16</f>
        <v>0</v>
      </c>
      <c r="G10" s="20">
        <f>'Ejecución x Fte.Fto.y Generica '!G9+'Ejecución x Fte.Fto.y Generica '!G16</f>
        <v>7472752.6499999994</v>
      </c>
      <c r="H10" s="20">
        <f>'Ejecución x Fte.Fto.y Generica '!H9+'Ejecución x Fte.Fto.y Generica '!H16</f>
        <v>2294051.12</v>
      </c>
      <c r="I10" s="20">
        <f>'Ejecución x Fte.Fto.y Generica '!I9+'Ejecución x Fte.Fto.y Generica '!I16</f>
        <v>0</v>
      </c>
      <c r="J10" s="20">
        <f>'Ejecución x Fte.Fto.y Generica '!J9+'Ejecución x Fte.Fto.y Generica '!J16</f>
        <v>0</v>
      </c>
      <c r="K10" s="20">
        <f>'Ejecución x Fte.Fto.y Generica '!K9+'Ejecución x Fte.Fto.y Generica '!K16</f>
        <v>9766803.7699999996</v>
      </c>
      <c r="L10" s="20">
        <f>'Ejecución x Fte.Fto.y Generica '!L9+'Ejecución x Fte.Fto.y Generica '!L16</f>
        <v>19402117.23</v>
      </c>
      <c r="M10" s="24">
        <f>+K10/E10</f>
        <v>0.33483596359289391</v>
      </c>
      <c r="N10" s="9"/>
    </row>
    <row r="11" spans="1:14" ht="24.75" customHeight="1" x14ac:dyDescent="0.25">
      <c r="A11" s="9"/>
      <c r="B11" s="15"/>
      <c r="C11" s="16" t="s">
        <v>13</v>
      </c>
      <c r="D11" s="20">
        <f>'Ejecución x Fte.Fto.y Generica '!D10+'Ejecución x Fte.Fto.y Generica '!D17</f>
        <v>7500000</v>
      </c>
      <c r="E11" s="20">
        <f>'Ejecución x Fte.Fto.y Generica '!E10+'Ejecución x Fte.Fto.y Generica '!E17</f>
        <v>7779710</v>
      </c>
      <c r="F11" s="20">
        <f>'Ejecución x Fte.Fto.y Generica '!F10+'Ejecución x Fte.Fto.y Generica '!F17</f>
        <v>0</v>
      </c>
      <c r="G11" s="20">
        <f>'Ejecución x Fte.Fto.y Generica '!G10+'Ejecución x Fte.Fto.y Generica '!G17</f>
        <v>1947562.4200000002</v>
      </c>
      <c r="H11" s="20">
        <f>'Ejecución x Fte.Fto.y Generica '!H10+'Ejecución x Fte.Fto.y Generica '!H17</f>
        <v>531920.94999999995</v>
      </c>
      <c r="I11" s="20">
        <f>'Ejecución x Fte.Fto.y Generica '!I10+'Ejecución x Fte.Fto.y Generica '!I17</f>
        <v>0</v>
      </c>
      <c r="J11" s="20">
        <f>'Ejecución x Fte.Fto.y Generica '!J10+'Ejecución x Fte.Fto.y Generica '!J17</f>
        <v>0</v>
      </c>
      <c r="K11" s="20">
        <f>'Ejecución x Fte.Fto.y Generica '!K10+'Ejecución x Fte.Fto.y Generica '!K17</f>
        <v>2479483.37</v>
      </c>
      <c r="L11" s="20">
        <f>'Ejecución x Fte.Fto.y Generica '!L10+'Ejecución x Fte.Fto.y Generica '!L17</f>
        <v>5300226.63</v>
      </c>
      <c r="M11" s="24">
        <f>+K11/E11</f>
        <v>0.31871154194693635</v>
      </c>
      <c r="N11" s="9"/>
    </row>
    <row r="12" spans="1:14" ht="24.75" customHeight="1" x14ac:dyDescent="0.25">
      <c r="A12" s="9"/>
      <c r="B12" s="15"/>
      <c r="C12" s="16" t="s">
        <v>14</v>
      </c>
      <c r="D12" s="20">
        <f>'Ejecución x Fte.Fto.y Generica '!D11+'Ejecución x Fte.Fto.y Generica '!D18+'Ejecución x Fte.Fto.y Generica '!D23</f>
        <v>174256828</v>
      </c>
      <c r="E12" s="20">
        <f>'Ejecución x Fte.Fto.y Generica '!E11+'Ejecución x Fte.Fto.y Generica '!E18+'Ejecución x Fte.Fto.y Generica '!E23</f>
        <v>184309151</v>
      </c>
      <c r="F12" s="20">
        <f>'Ejecución x Fte.Fto.y Generica '!F11+'Ejecución x Fte.Fto.y Generica '!F18+'Ejecución x Fte.Fto.y Generica '!F23</f>
        <v>0</v>
      </c>
      <c r="G12" s="20">
        <f>'Ejecución x Fte.Fto.y Generica '!G11+'Ejecución x Fte.Fto.y Generica '!G18+'Ejecución x Fte.Fto.y Generica '!G23</f>
        <v>39014512.340000004</v>
      </c>
      <c r="H12" s="20">
        <f>'Ejecución x Fte.Fto.y Generica '!H11+'Ejecución x Fte.Fto.y Generica '!H18+'Ejecución x Fte.Fto.y Generica '!H23</f>
        <v>18759081.460000001</v>
      </c>
      <c r="I12" s="20">
        <f>'Ejecución x Fte.Fto.y Generica '!I11+'Ejecución x Fte.Fto.y Generica '!I18+'Ejecución x Fte.Fto.y Generica '!I23</f>
        <v>0</v>
      </c>
      <c r="J12" s="20">
        <f>'Ejecución x Fte.Fto.y Generica '!J11+'Ejecución x Fte.Fto.y Generica '!J18+'Ejecución x Fte.Fto.y Generica '!J23</f>
        <v>0</v>
      </c>
      <c r="K12" s="20">
        <f>'Ejecución x Fte.Fto.y Generica '!K11+'Ejecución x Fte.Fto.y Generica '!K18+'Ejecución x Fte.Fto.y Generica '!K23</f>
        <v>57773593.799999997</v>
      </c>
      <c r="L12" s="20">
        <f>'Ejecución x Fte.Fto.y Generica '!L11+'Ejecución x Fte.Fto.y Generica '!L18+'Ejecución x Fte.Fto.y Generica '!L23</f>
        <v>126535557.2</v>
      </c>
      <c r="M12" s="24">
        <f>+K12/E12</f>
        <v>0.31346025678345185</v>
      </c>
      <c r="N12" s="9"/>
    </row>
    <row r="13" spans="1:14" ht="24.75" customHeight="1" x14ac:dyDescent="0.25">
      <c r="A13" s="9"/>
      <c r="B13" s="15"/>
      <c r="C13" s="16" t="s">
        <v>15</v>
      </c>
      <c r="D13" s="20">
        <f>'Ejecución x Fte.Fto.y Generica '!D12+'Ejecución x Fte.Fto.y Generica '!D19</f>
        <v>1277500</v>
      </c>
      <c r="E13" s="20">
        <f>'Ejecución x Fte.Fto.y Generica '!E12+'Ejecución x Fte.Fto.y Generica '!E19</f>
        <v>1277500</v>
      </c>
      <c r="F13" s="20">
        <f>'Ejecución x Fte.Fto.y Generica '!F12+'Ejecución x Fte.Fto.y Generica '!F19</f>
        <v>0</v>
      </c>
      <c r="G13" s="20">
        <f>'Ejecución x Fte.Fto.y Generica '!G12+'Ejecución x Fte.Fto.y Generica '!G19</f>
        <v>0</v>
      </c>
      <c r="H13" s="20">
        <f>'Ejecución x Fte.Fto.y Generica '!H12+'Ejecución x Fte.Fto.y Generica '!H19</f>
        <v>0</v>
      </c>
      <c r="I13" s="20">
        <f>'Ejecución x Fte.Fto.y Generica '!I12+'Ejecución x Fte.Fto.y Generica '!I19</f>
        <v>0</v>
      </c>
      <c r="J13" s="20">
        <f>'Ejecución x Fte.Fto.y Generica '!J12+'Ejecución x Fte.Fto.y Generica '!J19</f>
        <v>0</v>
      </c>
      <c r="K13" s="20">
        <f>'Ejecución x Fte.Fto.y Generica '!K12+'Ejecución x Fte.Fto.y Generica '!K19</f>
        <v>0</v>
      </c>
      <c r="L13" s="20">
        <f>'Ejecución x Fte.Fto.y Generica '!L12+'Ejecución x Fte.Fto.y Generica '!L19</f>
        <v>1277500</v>
      </c>
      <c r="M13" s="24">
        <f>+K13/E13</f>
        <v>0</v>
      </c>
      <c r="N13" s="9"/>
    </row>
    <row r="14" spans="1:14" ht="24.75" customHeight="1" x14ac:dyDescent="0.25">
      <c r="A14" s="9"/>
      <c r="B14" s="15"/>
      <c r="C14" s="16" t="s">
        <v>16</v>
      </c>
      <c r="D14" s="20">
        <f>'Ejecución x Fte.Fto.y Generica '!D13+'Ejecución x Fte.Fto.y Generica '!D20</f>
        <v>9521279</v>
      </c>
      <c r="E14" s="20">
        <f>'Ejecución x Fte.Fto.y Generica '!E13+'Ejecución x Fte.Fto.y Generica '!E20</f>
        <v>12341104</v>
      </c>
      <c r="F14" s="20">
        <f>'Ejecución x Fte.Fto.y Generica '!F13+'Ejecución x Fte.Fto.y Generica '!F20</f>
        <v>0</v>
      </c>
      <c r="G14" s="20">
        <f>'Ejecución x Fte.Fto.y Generica '!G13+'Ejecución x Fte.Fto.y Generica '!G20</f>
        <v>99219.14</v>
      </c>
      <c r="H14" s="20">
        <f>'Ejecución x Fte.Fto.y Generica '!H13+'Ejecución x Fte.Fto.y Generica '!H20</f>
        <v>3010591.61</v>
      </c>
      <c r="I14" s="20">
        <f>'Ejecución x Fte.Fto.y Generica '!I13+'Ejecución x Fte.Fto.y Generica '!I20</f>
        <v>0</v>
      </c>
      <c r="J14" s="20">
        <f>'Ejecución x Fte.Fto.y Generica '!J13+'Ejecución x Fte.Fto.y Generica '!J20</f>
        <v>0</v>
      </c>
      <c r="K14" s="20">
        <f>'Ejecución x Fte.Fto.y Generica '!K13+'Ejecución x Fte.Fto.y Generica '!K20</f>
        <v>3109810.7499999995</v>
      </c>
      <c r="L14" s="20">
        <f>'Ejecución x Fte.Fto.y Generica '!L13+'Ejecución x Fte.Fto.y Generica '!L20</f>
        <v>9231293.25</v>
      </c>
      <c r="M14" s="24">
        <f t="shared" si="1"/>
        <v>0.25198805147416303</v>
      </c>
      <c r="N14" s="9"/>
    </row>
    <row r="15" spans="1:14" ht="24.75" customHeight="1" x14ac:dyDescent="0.25">
      <c r="A15" s="9"/>
      <c r="B15" s="74" t="s">
        <v>10</v>
      </c>
      <c r="C15" s="75"/>
      <c r="D15" s="44">
        <f t="shared" ref="D15:L15" si="2">SUM(D16:D16)</f>
        <v>49166014</v>
      </c>
      <c r="E15" s="44">
        <f t="shared" si="2"/>
        <v>59886111</v>
      </c>
      <c r="F15" s="44">
        <f t="shared" si="2"/>
        <v>0</v>
      </c>
      <c r="G15" s="44">
        <f t="shared" si="2"/>
        <v>5593823.5800000001</v>
      </c>
      <c r="H15" s="44">
        <f t="shared" si="2"/>
        <v>2998297.87</v>
      </c>
      <c r="I15" s="44">
        <f t="shared" si="2"/>
        <v>0</v>
      </c>
      <c r="J15" s="44">
        <f t="shared" si="2"/>
        <v>0</v>
      </c>
      <c r="K15" s="44">
        <f t="shared" si="2"/>
        <v>8592121.4500000011</v>
      </c>
      <c r="L15" s="44">
        <f t="shared" si="2"/>
        <v>51293989.549999997</v>
      </c>
      <c r="M15" s="57">
        <f t="shared" si="1"/>
        <v>0.14347436002314462</v>
      </c>
      <c r="N15" s="9"/>
    </row>
    <row r="16" spans="1:14" s="4" customFormat="1" ht="24.75" customHeight="1" thickBot="1" x14ac:dyDescent="0.3">
      <c r="A16" s="9"/>
      <c r="B16" s="30"/>
      <c r="C16" s="31" t="s">
        <v>17</v>
      </c>
      <c r="D16" s="32">
        <f>'Ejecución x Fte.Fto.y Generica '!D14+'Ejecución x Fte.Fto.y Generica '!D21+'Ejecución x Fte.Fto.y Generica '!D24</f>
        <v>49166014</v>
      </c>
      <c r="E16" s="32">
        <f>'Ejecución x Fte.Fto.y Generica '!E14+'Ejecución x Fte.Fto.y Generica '!E21+'Ejecución x Fte.Fto.y Generica '!E24</f>
        <v>59886111</v>
      </c>
      <c r="F16" s="32">
        <f>'Ejecución x Fte.Fto.y Generica '!F14+'Ejecución x Fte.Fto.y Generica '!F21+'Ejecución x Fte.Fto.y Generica '!F24</f>
        <v>0</v>
      </c>
      <c r="G16" s="32">
        <f>'Ejecución x Fte.Fto.y Generica '!G14+'Ejecución x Fte.Fto.y Generica '!G21+'Ejecución x Fte.Fto.y Generica '!G24</f>
        <v>5593823.5800000001</v>
      </c>
      <c r="H16" s="32">
        <f>'Ejecución x Fte.Fto.y Generica '!H14+'Ejecución x Fte.Fto.y Generica '!H21+'Ejecución x Fte.Fto.y Generica '!H24</f>
        <v>2998297.87</v>
      </c>
      <c r="I16" s="32">
        <f>'Ejecución x Fte.Fto.y Generica '!I14+'Ejecución x Fte.Fto.y Generica '!I21+'Ejecución x Fte.Fto.y Generica '!I24</f>
        <v>0</v>
      </c>
      <c r="J16" s="32">
        <f>'Ejecución x Fte.Fto.y Generica '!J14+'Ejecución x Fte.Fto.y Generica '!J21+'Ejecución x Fte.Fto.y Generica '!J24</f>
        <v>0</v>
      </c>
      <c r="K16" s="32">
        <f>'Ejecución x Fte.Fto.y Generica '!K14+'Ejecución x Fte.Fto.y Generica '!K21+'Ejecución x Fte.Fto.y Generica '!K24</f>
        <v>8592121.4500000011</v>
      </c>
      <c r="L16" s="32">
        <f>'Ejecución x Fte.Fto.y Generica '!L14+'Ejecución x Fte.Fto.y Generica '!L21+'Ejecución x Fte.Fto.y Generica '!L24</f>
        <v>51293989.549999997</v>
      </c>
      <c r="M16" s="33">
        <f>+K16/E16</f>
        <v>0.14347436002314462</v>
      </c>
      <c r="N16" s="9"/>
    </row>
    <row r="17" spans="1:14" ht="28.5" customHeight="1" thickBot="1" x14ac:dyDescent="0.3">
      <c r="A17" s="9"/>
      <c r="B17" s="60" t="s">
        <v>8</v>
      </c>
      <c r="C17" s="61"/>
      <c r="D17" s="43">
        <f t="shared" ref="D17:L17" si="3">D15+D9</f>
        <v>271917621</v>
      </c>
      <c r="E17" s="43">
        <f t="shared" si="3"/>
        <v>294762497</v>
      </c>
      <c r="F17" s="43">
        <f t="shared" si="3"/>
        <v>0</v>
      </c>
      <c r="G17" s="43">
        <f t="shared" si="3"/>
        <v>54127870.130000003</v>
      </c>
      <c r="H17" s="43">
        <f t="shared" si="3"/>
        <v>27593943.010000002</v>
      </c>
      <c r="I17" s="43">
        <f t="shared" si="3"/>
        <v>0</v>
      </c>
      <c r="J17" s="43">
        <f t="shared" si="3"/>
        <v>0</v>
      </c>
      <c r="K17" s="43">
        <f t="shared" si="3"/>
        <v>81721813.140000001</v>
      </c>
      <c r="L17" s="43">
        <f t="shared" si="3"/>
        <v>213040683.86000001</v>
      </c>
      <c r="M17" s="56">
        <f>+K17/E17</f>
        <v>0.27724630498024311</v>
      </c>
      <c r="N17" s="9"/>
    </row>
    <row r="18" spans="1:14" ht="15.75" customHeight="1" x14ac:dyDescent="0.25">
      <c r="A18" s="9"/>
      <c r="B18" s="76" t="s">
        <v>60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9"/>
    </row>
    <row r="19" spans="1:14" ht="15.75" customHeight="1" x14ac:dyDescent="0.25">
      <c r="A19" s="9"/>
      <c r="B19" s="62" t="s">
        <v>61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9"/>
    </row>
    <row r="20" spans="1:14" x14ac:dyDescent="0.25">
      <c r="A20" s="9"/>
      <c r="B20" s="9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1"/>
      <c r="N20" s="9"/>
    </row>
  </sheetData>
  <mergeCells count="10">
    <mergeCell ref="B9:C9"/>
    <mergeCell ref="B15:C15"/>
    <mergeCell ref="B17:C17"/>
    <mergeCell ref="B18:M18"/>
    <mergeCell ref="B19:M19"/>
    <mergeCell ref="B2:M2"/>
    <mergeCell ref="B3:M3"/>
    <mergeCell ref="B4:M4"/>
    <mergeCell ref="B5:M5"/>
    <mergeCell ref="B8:C8"/>
  </mergeCells>
  <phoneticPr fontId="0" type="noConversion"/>
  <printOptions horizontalCentered="1"/>
  <pageMargins left="0.23" right="0.17" top="1.1200000000000001" bottom="0.74803149606299213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54"/>
  <sheetViews>
    <sheetView topLeftCell="A4" zoomScaleSheetLayoutView="80" workbookViewId="0">
      <selection activeCell="C58" sqref="C58"/>
    </sheetView>
  </sheetViews>
  <sheetFormatPr baseColWidth="10" defaultRowHeight="14.25" outlineLevelRow="1" x14ac:dyDescent="0.25"/>
  <cols>
    <col min="1" max="1" width="1.7109375" style="1" customWidth="1"/>
    <col min="2" max="2" width="2.7109375" style="1" customWidth="1"/>
    <col min="3" max="3" width="56.42578125" style="1" customWidth="1"/>
    <col min="4" max="4" width="16.28515625" style="2" customWidth="1"/>
    <col min="5" max="5" width="16" style="2" customWidth="1"/>
    <col min="6" max="7" width="15" style="2" customWidth="1"/>
    <col min="8" max="9" width="15" style="2" hidden="1" customWidth="1"/>
    <col min="10" max="10" width="15.5703125" style="2" customWidth="1"/>
    <col min="11" max="11" width="14.140625" style="2" customWidth="1"/>
    <col min="12" max="12" width="13.5703125" style="3" customWidth="1"/>
    <col min="13" max="13" width="1" style="1" customWidth="1"/>
    <col min="14" max="16384" width="11.42578125" style="1"/>
  </cols>
  <sheetData>
    <row r="1" spans="1:16" x14ac:dyDescent="0.25">
      <c r="A1" s="9"/>
      <c r="B1" s="9"/>
      <c r="C1" s="9"/>
      <c r="D1" s="10"/>
      <c r="E1" s="10"/>
      <c r="F1" s="10"/>
      <c r="G1" s="10"/>
      <c r="H1" s="10"/>
      <c r="I1" s="10"/>
      <c r="J1" s="10"/>
      <c r="K1" s="10"/>
      <c r="L1" s="11"/>
      <c r="M1" s="9"/>
    </row>
    <row r="2" spans="1:16" ht="15.75" x14ac:dyDescent="0.25">
      <c r="A2" s="9"/>
      <c r="B2" s="64" t="s">
        <v>57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9"/>
    </row>
    <row r="3" spans="1:16" ht="15.75" x14ac:dyDescent="0.25">
      <c r="A3" s="9"/>
      <c r="B3" s="64" t="s">
        <v>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9"/>
    </row>
    <row r="4" spans="1:16" ht="15.75" x14ac:dyDescent="0.25">
      <c r="A4" s="9"/>
      <c r="B4" s="64" t="s">
        <v>62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9"/>
    </row>
    <row r="5" spans="1:16" x14ac:dyDescent="0.25">
      <c r="A5" s="9"/>
      <c r="B5" s="65" t="s">
        <v>7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9"/>
    </row>
    <row r="6" spans="1:16" s="5" customFormat="1" ht="3.75" customHeight="1" thickBot="1" x14ac:dyDescent="0.3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2"/>
    </row>
    <row r="7" spans="1:16" ht="78" customHeight="1" thickBot="1" x14ac:dyDescent="0.3">
      <c r="A7" s="9"/>
      <c r="B7" s="79" t="s">
        <v>26</v>
      </c>
      <c r="C7" s="80"/>
      <c r="D7" s="53" t="s">
        <v>3</v>
      </c>
      <c r="E7" s="53" t="s">
        <v>4</v>
      </c>
      <c r="F7" s="53" t="s">
        <v>30</v>
      </c>
      <c r="G7" s="53" t="s">
        <v>66</v>
      </c>
      <c r="H7" s="53" t="s">
        <v>33</v>
      </c>
      <c r="I7" s="53" t="s">
        <v>55</v>
      </c>
      <c r="J7" s="53" t="s">
        <v>67</v>
      </c>
      <c r="K7" s="53" t="s">
        <v>59</v>
      </c>
      <c r="L7" s="54" t="s">
        <v>68</v>
      </c>
      <c r="M7" s="9"/>
    </row>
    <row r="8" spans="1:16" ht="23.25" customHeight="1" x14ac:dyDescent="0.25">
      <c r="A8" s="9"/>
      <c r="B8" s="58" t="s">
        <v>1</v>
      </c>
      <c r="C8" s="59"/>
      <c r="D8" s="42">
        <f t="shared" ref="D8:J8" si="0">SUM(D9:D12)</f>
        <v>134487008</v>
      </c>
      <c r="E8" s="42">
        <f t="shared" si="0"/>
        <v>148558368</v>
      </c>
      <c r="F8" s="42">
        <f t="shared" si="0"/>
        <v>173662394.66</v>
      </c>
      <c r="G8" s="42">
        <f t="shared" si="0"/>
        <v>335828.52</v>
      </c>
      <c r="H8" s="42">
        <f t="shared" si="0"/>
        <v>0</v>
      </c>
      <c r="I8" s="42">
        <f t="shared" si="0"/>
        <v>0</v>
      </c>
      <c r="J8" s="42">
        <f t="shared" si="0"/>
        <v>173998223.18000001</v>
      </c>
      <c r="K8" s="42">
        <f>SUM(K9:K12)</f>
        <v>-25439855.179999992</v>
      </c>
      <c r="L8" s="55">
        <f>J8/E8</f>
        <v>1.1712448482201958</v>
      </c>
      <c r="M8" s="9"/>
    </row>
    <row r="9" spans="1:16" ht="23.25" hidden="1" customHeight="1" outlineLevel="1" x14ac:dyDescent="0.25">
      <c r="A9" s="9"/>
      <c r="B9" s="15"/>
      <c r="C9" s="16" t="s">
        <v>22</v>
      </c>
      <c r="D9" s="20">
        <v>0</v>
      </c>
      <c r="E9" s="20">
        <v>0</v>
      </c>
      <c r="F9" s="20">
        <v>0</v>
      </c>
      <c r="G9" s="20">
        <v>0</v>
      </c>
      <c r="H9" s="20">
        <f>J9-G9-F9</f>
        <v>0</v>
      </c>
      <c r="I9" s="20"/>
      <c r="J9" s="20">
        <v>0</v>
      </c>
      <c r="K9" s="20">
        <f>E9-J9</f>
        <v>0</v>
      </c>
      <c r="L9" s="24">
        <v>0</v>
      </c>
      <c r="M9" s="9"/>
    </row>
    <row r="10" spans="1:16" ht="24" customHeight="1" collapsed="1" x14ac:dyDescent="0.25">
      <c r="A10" s="9"/>
      <c r="B10" s="15"/>
      <c r="C10" s="16" t="s">
        <v>23</v>
      </c>
      <c r="D10" s="20">
        <v>131323176</v>
      </c>
      <c r="E10" s="18">
        <v>131323176</v>
      </c>
      <c r="F10" s="18">
        <f>SUM(D28:F28)</f>
        <v>39189285.68</v>
      </c>
      <c r="G10" s="18">
        <f>SUM(G28:I28)</f>
        <v>299342.44</v>
      </c>
      <c r="H10" s="18">
        <f>SUM(D34:F34)</f>
        <v>0</v>
      </c>
      <c r="I10" s="18">
        <f>SUM(G34:I34)</f>
        <v>0</v>
      </c>
      <c r="J10" s="20">
        <f>SUM(F10:I10)</f>
        <v>39488628.119999997</v>
      </c>
      <c r="K10" s="20">
        <f>E10-J10</f>
        <v>91834547.879999995</v>
      </c>
      <c r="L10" s="24">
        <f>J10/E10</f>
        <v>0.30069808942177884</v>
      </c>
      <c r="M10" s="9"/>
      <c r="P10" s="6"/>
    </row>
    <row r="11" spans="1:16" ht="23.25" customHeight="1" x14ac:dyDescent="0.25">
      <c r="A11" s="9"/>
      <c r="B11" s="15"/>
      <c r="C11" s="16" t="s">
        <v>24</v>
      </c>
      <c r="D11" s="20">
        <v>3163832</v>
      </c>
      <c r="E11" s="18">
        <v>3163832</v>
      </c>
      <c r="F11" s="18">
        <f>SUM(D29:F29)</f>
        <v>597884.52</v>
      </c>
      <c r="G11" s="18">
        <f>SUM(G29:I29)</f>
        <v>36486.080000000002</v>
      </c>
      <c r="H11" s="18">
        <f>SUM(D35:F35)</f>
        <v>0</v>
      </c>
      <c r="I11" s="18">
        <f>SUM(G35:I35)</f>
        <v>0</v>
      </c>
      <c r="J11" s="20">
        <f t="shared" ref="J11:J12" si="1">SUM(F11:I11)</f>
        <v>634370.6</v>
      </c>
      <c r="K11" s="20">
        <f>E11-J11</f>
        <v>2529461.4</v>
      </c>
      <c r="L11" s="24">
        <f>J11/E11</f>
        <v>0.20050704335754868</v>
      </c>
      <c r="M11" s="9"/>
      <c r="P11" s="6"/>
    </row>
    <row r="12" spans="1:16" ht="23.25" customHeight="1" x14ac:dyDescent="0.25">
      <c r="A12" s="9"/>
      <c r="B12" s="15"/>
      <c r="C12" s="16" t="s">
        <v>25</v>
      </c>
      <c r="D12" s="20">
        <v>0</v>
      </c>
      <c r="E12" s="18">
        <v>14071360</v>
      </c>
      <c r="F12" s="18">
        <f>SUM(D30:F30)</f>
        <v>133875224.45999999</v>
      </c>
      <c r="G12" s="18">
        <v>0</v>
      </c>
      <c r="H12" s="18">
        <f>SUM(D36:F36)</f>
        <v>0</v>
      </c>
      <c r="I12" s="18">
        <f>SUM(G36:I36)</f>
        <v>0</v>
      </c>
      <c r="J12" s="20">
        <f t="shared" si="1"/>
        <v>133875224.45999999</v>
      </c>
      <c r="K12" s="20">
        <f>E12-J12</f>
        <v>-119803864.45999999</v>
      </c>
      <c r="L12" s="24">
        <f>J12/E12</f>
        <v>9.5140217050803901</v>
      </c>
      <c r="M12" s="9"/>
      <c r="P12" s="6"/>
    </row>
    <row r="13" spans="1:16" ht="23.25" customHeight="1" x14ac:dyDescent="0.25">
      <c r="A13" s="9"/>
      <c r="B13" s="81" t="s">
        <v>2</v>
      </c>
      <c r="C13" s="82"/>
      <c r="D13" s="44">
        <f>SUM(D14:D16)</f>
        <v>0</v>
      </c>
      <c r="E13" s="44">
        <f t="shared" ref="E13:K13" si="2">SUM(E14:E16)</f>
        <v>654660</v>
      </c>
      <c r="F13" s="44">
        <f t="shared" si="2"/>
        <v>3307018.42</v>
      </c>
      <c r="G13" s="44">
        <f t="shared" si="2"/>
        <v>0</v>
      </c>
      <c r="H13" s="44">
        <f>SUM(H14:H16)</f>
        <v>0</v>
      </c>
      <c r="I13" s="44">
        <f>SUM(I14:I16)</f>
        <v>0</v>
      </c>
      <c r="J13" s="44">
        <f t="shared" si="2"/>
        <v>3307018.42</v>
      </c>
      <c r="K13" s="44">
        <f t="shared" si="2"/>
        <v>-2652358.42</v>
      </c>
      <c r="L13" s="57">
        <v>0</v>
      </c>
      <c r="M13" s="9"/>
      <c r="P13" s="6"/>
    </row>
    <row r="14" spans="1:16" ht="23.25" customHeight="1" x14ac:dyDescent="0.25">
      <c r="A14" s="9"/>
      <c r="B14" s="15"/>
      <c r="C14" s="16" t="s">
        <v>29</v>
      </c>
      <c r="D14" s="20">
        <v>0</v>
      </c>
      <c r="E14" s="20">
        <v>100517</v>
      </c>
      <c r="F14" s="20">
        <f>SUM(D42:F42)</f>
        <v>298970.76</v>
      </c>
      <c r="G14" s="20">
        <f>SUM(G42:I42)</f>
        <v>0</v>
      </c>
      <c r="H14" s="20">
        <f>SUM(D48:F48)</f>
        <v>0</v>
      </c>
      <c r="I14" s="20">
        <f>SUM(G48:I48)</f>
        <v>0</v>
      </c>
      <c r="J14" s="20">
        <f>SUM(F14:I14)</f>
        <v>298970.76</v>
      </c>
      <c r="K14" s="20">
        <f t="shared" ref="K14:K16" si="3">E14-J14</f>
        <v>-198453.76000000001</v>
      </c>
      <c r="L14" s="24">
        <v>0</v>
      </c>
      <c r="M14" s="9"/>
      <c r="P14" s="6"/>
    </row>
    <row r="15" spans="1:16" ht="23.25" customHeight="1" x14ac:dyDescent="0.25">
      <c r="A15" s="9"/>
      <c r="B15" s="15"/>
      <c r="C15" s="16" t="s">
        <v>24</v>
      </c>
      <c r="D15" s="20">
        <v>0</v>
      </c>
      <c r="E15" s="20">
        <v>306000</v>
      </c>
      <c r="F15" s="20">
        <f>SUM(D43:F43)</f>
        <v>0</v>
      </c>
      <c r="G15" s="20">
        <f>SUM(G43:I43)</f>
        <v>0</v>
      </c>
      <c r="H15" s="20">
        <f>SUM(D49:F49)</f>
        <v>0</v>
      </c>
      <c r="I15" s="20">
        <f>SUM(G49:I49)</f>
        <v>0</v>
      </c>
      <c r="J15" s="20">
        <f t="shared" ref="J15:J16" si="4">SUM(F15:I15)</f>
        <v>0</v>
      </c>
      <c r="K15" s="20">
        <f>E15-J15</f>
        <v>306000</v>
      </c>
      <c r="L15" s="24">
        <f>J15/E15</f>
        <v>0</v>
      </c>
      <c r="M15" s="9"/>
      <c r="P15" s="6"/>
    </row>
    <row r="16" spans="1:16" ht="23.25" customHeight="1" thickBot="1" x14ac:dyDescent="0.3">
      <c r="A16" s="9"/>
      <c r="B16" s="26"/>
      <c r="C16" s="27" t="s">
        <v>25</v>
      </c>
      <c r="D16" s="34">
        <v>0</v>
      </c>
      <c r="E16" s="34">
        <v>248143</v>
      </c>
      <c r="F16" s="34">
        <f>SUM(D44:F44)</f>
        <v>3008047.6599999997</v>
      </c>
      <c r="G16" s="34">
        <f>SUM(G44:I44)</f>
        <v>0</v>
      </c>
      <c r="H16" s="34">
        <f>SUM(D50:F50)</f>
        <v>0</v>
      </c>
      <c r="I16" s="34">
        <f>SUM(G50:I50)</f>
        <v>0</v>
      </c>
      <c r="J16" s="20">
        <f t="shared" si="4"/>
        <v>3008047.6599999997</v>
      </c>
      <c r="K16" s="34">
        <f t="shared" si="3"/>
        <v>-2759904.6599999997</v>
      </c>
      <c r="L16" s="24">
        <f>J16/E16</f>
        <v>12.122234598598387</v>
      </c>
      <c r="M16" s="9"/>
      <c r="P16" s="6"/>
    </row>
    <row r="17" spans="1:15" ht="30" customHeight="1" thickBot="1" x14ac:dyDescent="0.3">
      <c r="A17" s="9"/>
      <c r="B17" s="60" t="s">
        <v>8</v>
      </c>
      <c r="C17" s="61"/>
      <c r="D17" s="43">
        <f t="shared" ref="D17:J17" si="5">D13+D8</f>
        <v>134487008</v>
      </c>
      <c r="E17" s="43">
        <f t="shared" si="5"/>
        <v>149213028</v>
      </c>
      <c r="F17" s="43">
        <f t="shared" si="5"/>
        <v>176969413.07999998</v>
      </c>
      <c r="G17" s="43">
        <f t="shared" si="5"/>
        <v>335828.52</v>
      </c>
      <c r="H17" s="43">
        <f t="shared" si="5"/>
        <v>0</v>
      </c>
      <c r="I17" s="43">
        <f t="shared" si="5"/>
        <v>0</v>
      </c>
      <c r="J17" s="43">
        <f t="shared" si="5"/>
        <v>177305241.59999999</v>
      </c>
      <c r="K17" s="43">
        <f>(K8+K13)</f>
        <v>-28092213.599999994</v>
      </c>
      <c r="L17" s="56">
        <f>J17/E17</f>
        <v>1.1882691744584126</v>
      </c>
      <c r="M17" s="9"/>
    </row>
    <row r="18" spans="1:15" ht="15.75" customHeight="1" x14ac:dyDescent="0.25">
      <c r="A18" s="9"/>
      <c r="B18" s="76" t="s">
        <v>60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5" x14ac:dyDescent="0.25">
      <c r="A19" s="9"/>
      <c r="B19" s="62" t="s">
        <v>63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9"/>
    </row>
    <row r="20" spans="1:15" x14ac:dyDescent="0.25">
      <c r="A20" s="9"/>
      <c r="B20" s="9"/>
      <c r="C20" s="9"/>
      <c r="D20" s="10"/>
      <c r="E20" s="10"/>
      <c r="F20" s="10"/>
      <c r="G20" s="10"/>
      <c r="H20" s="10"/>
      <c r="I20" s="10"/>
      <c r="J20" s="10"/>
      <c r="K20" s="10"/>
      <c r="L20" s="11"/>
      <c r="M20" s="9"/>
    </row>
    <row r="23" spans="1:15" hidden="1" x14ac:dyDescent="0.25"/>
    <row r="24" spans="1:15" hidden="1" x14ac:dyDescent="0.25"/>
    <row r="25" spans="1:15" hidden="1" x14ac:dyDescent="0.25"/>
    <row r="26" spans="1:15" ht="36" hidden="1" customHeight="1" x14ac:dyDescent="0.25">
      <c r="F26" s="78" t="s">
        <v>50</v>
      </c>
      <c r="G26" s="78"/>
    </row>
    <row r="27" spans="1:15" hidden="1" x14ac:dyDescent="0.25">
      <c r="C27" s="45"/>
      <c r="D27" s="46" t="s">
        <v>36</v>
      </c>
      <c r="E27" s="46" t="s">
        <v>37</v>
      </c>
      <c r="F27" s="46" t="s">
        <v>48</v>
      </c>
      <c r="G27" s="46" t="s">
        <v>38</v>
      </c>
      <c r="H27" s="46" t="s">
        <v>39</v>
      </c>
      <c r="I27" s="46" t="s">
        <v>40</v>
      </c>
      <c r="L27" s="2"/>
      <c r="M27" s="2"/>
      <c r="N27" s="2"/>
      <c r="O27" s="2"/>
    </row>
    <row r="28" spans="1:15" hidden="1" x14ac:dyDescent="0.25">
      <c r="D28" s="47">
        <v>15580499.640000001</v>
      </c>
      <c r="E28" s="47">
        <v>12049210.550000001</v>
      </c>
      <c r="F28" s="47">
        <v>11559575.49</v>
      </c>
      <c r="G28" s="47">
        <v>299342.44</v>
      </c>
      <c r="H28" s="47"/>
      <c r="I28" s="47"/>
      <c r="J28" s="2">
        <v>1.3</v>
      </c>
    </row>
    <row r="29" spans="1:15" hidden="1" x14ac:dyDescent="0.25">
      <c r="D29" s="47">
        <v>233042.17</v>
      </c>
      <c r="E29" s="47">
        <v>133387.60999999999</v>
      </c>
      <c r="F29" s="47">
        <v>231454.74</v>
      </c>
      <c r="G29" s="47">
        <v>36486.080000000002</v>
      </c>
      <c r="H29" s="47"/>
      <c r="I29" s="47"/>
      <c r="J29" s="2">
        <v>1.5</v>
      </c>
    </row>
    <row r="30" spans="1:15" hidden="1" x14ac:dyDescent="0.25">
      <c r="D30" s="47">
        <v>133886671.08</v>
      </c>
      <c r="E30" s="47">
        <v>-7975</v>
      </c>
      <c r="F30" s="47">
        <v>-3471.62</v>
      </c>
      <c r="G30" s="47">
        <v>-84</v>
      </c>
      <c r="H30" s="47"/>
      <c r="I30" s="47"/>
      <c r="J30" s="2">
        <v>1.9</v>
      </c>
    </row>
    <row r="31" spans="1:15" hidden="1" x14ac:dyDescent="0.25">
      <c r="D31" s="47"/>
      <c r="E31" s="47"/>
      <c r="F31" s="47"/>
      <c r="G31" s="47"/>
      <c r="H31" s="47"/>
      <c r="I31" s="47"/>
    </row>
    <row r="32" spans="1:15" hidden="1" x14ac:dyDescent="0.25">
      <c r="D32" s="47"/>
      <c r="E32" s="47"/>
      <c r="F32" s="47"/>
      <c r="G32" s="47"/>
      <c r="H32" s="47"/>
      <c r="I32" s="47"/>
    </row>
    <row r="33" spans="4:10" hidden="1" x14ac:dyDescent="0.25">
      <c r="D33" s="46" t="s">
        <v>41</v>
      </c>
      <c r="E33" s="46" t="s">
        <v>42</v>
      </c>
      <c r="F33" s="46" t="s">
        <v>49</v>
      </c>
      <c r="G33" s="46" t="s">
        <v>44</v>
      </c>
      <c r="H33" s="46" t="s">
        <v>45</v>
      </c>
      <c r="I33" s="46" t="s">
        <v>46</v>
      </c>
    </row>
    <row r="34" spans="4:10" hidden="1" x14ac:dyDescent="0.25">
      <c r="D34" s="47"/>
      <c r="E34" s="47"/>
      <c r="F34" s="47"/>
      <c r="G34" s="47"/>
      <c r="H34" s="47"/>
      <c r="I34" s="47"/>
      <c r="J34" s="2">
        <v>1.3</v>
      </c>
    </row>
    <row r="35" spans="4:10" hidden="1" x14ac:dyDescent="0.25">
      <c r="D35" s="47"/>
      <c r="E35" s="47"/>
      <c r="F35" s="47"/>
      <c r="G35" s="47"/>
      <c r="H35" s="47"/>
      <c r="I35" s="47"/>
      <c r="J35" s="2">
        <v>1.5</v>
      </c>
    </row>
    <row r="36" spans="4:10" hidden="1" x14ac:dyDescent="0.25">
      <c r="D36" s="47"/>
      <c r="E36" s="47"/>
      <c r="F36" s="47"/>
      <c r="G36" s="47"/>
      <c r="H36" s="47"/>
      <c r="I36" s="47"/>
      <c r="J36" s="2">
        <v>1.9</v>
      </c>
    </row>
    <row r="37" spans="4:10" hidden="1" x14ac:dyDescent="0.25">
      <c r="D37" s="47"/>
      <c r="E37" s="47"/>
      <c r="F37" s="47"/>
      <c r="G37" s="47"/>
      <c r="H37" s="47"/>
      <c r="I37" s="47"/>
    </row>
    <row r="38" spans="4:10" hidden="1" x14ac:dyDescent="0.25">
      <c r="D38" s="47"/>
      <c r="E38" s="47"/>
      <c r="F38" s="47"/>
      <c r="G38" s="47"/>
      <c r="H38" s="47"/>
      <c r="I38" s="47"/>
    </row>
    <row r="39" spans="4:10" hidden="1" x14ac:dyDescent="0.25"/>
    <row r="40" spans="4:10" hidden="1" x14ac:dyDescent="0.25"/>
    <row r="41" spans="4:10" hidden="1" x14ac:dyDescent="0.25">
      <c r="D41" s="46" t="s">
        <v>36</v>
      </c>
      <c r="E41" s="46" t="s">
        <v>37</v>
      </c>
      <c r="F41" s="46" t="s">
        <v>48</v>
      </c>
      <c r="G41" s="46" t="s">
        <v>38</v>
      </c>
      <c r="H41" s="46" t="s">
        <v>39</v>
      </c>
      <c r="I41" s="46" t="s">
        <v>40</v>
      </c>
    </row>
    <row r="42" spans="4:10" hidden="1" x14ac:dyDescent="0.25">
      <c r="D42" s="47">
        <v>0</v>
      </c>
      <c r="E42" s="47">
        <v>298970.76</v>
      </c>
      <c r="F42" s="47">
        <v>0</v>
      </c>
      <c r="G42" s="47"/>
      <c r="H42" s="47"/>
      <c r="I42" s="47"/>
      <c r="J42" s="2">
        <v>1.4</v>
      </c>
    </row>
    <row r="43" spans="4:10" hidden="1" x14ac:dyDescent="0.25">
      <c r="D43" s="47">
        <v>0</v>
      </c>
      <c r="E43" s="47">
        <v>0</v>
      </c>
      <c r="F43" s="47">
        <v>0</v>
      </c>
      <c r="G43" s="47"/>
      <c r="H43" s="47"/>
      <c r="I43" s="47"/>
      <c r="J43" s="2">
        <v>1.5</v>
      </c>
    </row>
    <row r="44" spans="4:10" hidden="1" x14ac:dyDescent="0.25">
      <c r="D44" s="47">
        <v>3003852.76</v>
      </c>
      <c r="E44" s="47">
        <v>0</v>
      </c>
      <c r="F44" s="47">
        <v>4194.8999999999996</v>
      </c>
      <c r="G44" s="47"/>
      <c r="H44" s="47"/>
      <c r="I44" s="47"/>
      <c r="J44" s="2">
        <v>1.9</v>
      </c>
    </row>
    <row r="45" spans="4:10" hidden="1" x14ac:dyDescent="0.25">
      <c r="D45" s="47"/>
      <c r="E45" s="47"/>
      <c r="F45" s="47"/>
      <c r="G45" s="47"/>
      <c r="H45" s="47"/>
      <c r="I45" s="47"/>
    </row>
    <row r="46" spans="4:10" hidden="1" x14ac:dyDescent="0.25">
      <c r="D46" s="47"/>
      <c r="E46" s="47"/>
      <c r="F46" s="47"/>
      <c r="G46" s="47"/>
      <c r="H46" s="47"/>
      <c r="I46" s="47"/>
    </row>
    <row r="47" spans="4:10" hidden="1" x14ac:dyDescent="0.25">
      <c r="D47" s="46" t="s">
        <v>41</v>
      </c>
      <c r="E47" s="46" t="s">
        <v>42</v>
      </c>
      <c r="F47" s="46" t="s">
        <v>49</v>
      </c>
      <c r="G47" s="46" t="s">
        <v>44</v>
      </c>
      <c r="H47" s="46" t="s">
        <v>45</v>
      </c>
      <c r="I47" s="46" t="s">
        <v>46</v>
      </c>
    </row>
    <row r="48" spans="4:10" hidden="1" x14ac:dyDescent="0.25">
      <c r="D48" s="47"/>
      <c r="E48" s="47"/>
      <c r="F48" s="47"/>
      <c r="G48" s="47"/>
      <c r="H48" s="47"/>
      <c r="I48" s="47"/>
      <c r="J48" s="2">
        <v>1.4</v>
      </c>
    </row>
    <row r="49" spans="4:10" hidden="1" x14ac:dyDescent="0.25">
      <c r="D49" s="47"/>
      <c r="E49" s="47"/>
      <c r="F49" s="47"/>
      <c r="G49" s="47"/>
      <c r="H49" s="47"/>
      <c r="I49" s="47"/>
      <c r="J49" s="2">
        <v>1.5</v>
      </c>
    </row>
    <row r="50" spans="4:10" hidden="1" x14ac:dyDescent="0.25">
      <c r="D50" s="47"/>
      <c r="E50" s="47"/>
      <c r="F50" s="47"/>
      <c r="G50" s="47"/>
      <c r="H50" s="47"/>
      <c r="I50" s="47"/>
      <c r="J50" s="2">
        <v>1.9</v>
      </c>
    </row>
    <row r="51" spans="4:10" hidden="1" x14ac:dyDescent="0.25">
      <c r="D51" s="47" t="s">
        <v>52</v>
      </c>
      <c r="E51" s="47"/>
      <c r="F51" s="47"/>
      <c r="G51" s="47"/>
      <c r="H51" s="47"/>
      <c r="I51" s="47"/>
    </row>
    <row r="52" spans="4:10" hidden="1" x14ac:dyDescent="0.25">
      <c r="D52" s="47"/>
      <c r="E52" s="47"/>
      <c r="F52" s="47"/>
      <c r="G52" s="47"/>
      <c r="H52" s="47"/>
      <c r="I52" s="47"/>
    </row>
    <row r="53" spans="4:10" hidden="1" x14ac:dyDescent="0.25"/>
    <row r="54" spans="4:10" hidden="1" x14ac:dyDescent="0.25"/>
  </sheetData>
  <mergeCells count="11">
    <mergeCell ref="F26:G26"/>
    <mergeCell ref="B2:L2"/>
    <mergeCell ref="B3:L3"/>
    <mergeCell ref="B4:L4"/>
    <mergeCell ref="B5:L5"/>
    <mergeCell ref="B7:C7"/>
    <mergeCell ref="B8:C8"/>
    <mergeCell ref="B18:M18"/>
    <mergeCell ref="B13:C13"/>
    <mergeCell ref="B17:C17"/>
    <mergeCell ref="B19:L19"/>
  </mergeCells>
  <phoneticPr fontId="0" type="noConversion"/>
  <printOptions horizontalCentered="1"/>
  <pageMargins left="0.23" right="0.17" top="1.0900000000000001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Base</vt:lpstr>
      <vt:lpstr>Ejecución x Fte.Fto.y Generica </vt:lpstr>
      <vt:lpstr>Gasto por Fuente Financiamiento</vt:lpstr>
      <vt:lpstr>Ejecución x Tipo de Gastos</vt:lpstr>
      <vt:lpstr>Ingresos Fte. Fncto. y Generica</vt:lpstr>
      <vt:lpstr>Base!Área_de_impresión</vt:lpstr>
      <vt:lpstr>'Ejecución x Fte.Fto.y Generica '!Área_de_impresión</vt:lpstr>
      <vt:lpstr>'Ejecución x Tipo de Gastos'!Área_de_impresión</vt:lpstr>
      <vt:lpstr>'Gasto por Fuente Financiamiento'!Área_de_impresión</vt:lpstr>
      <vt:lpstr>'Ingresos Fte. Fncto. y Generica'!Área_de_impresión</vt:lpstr>
    </vt:vector>
  </TitlesOfParts>
  <Company>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aysla</dc:creator>
  <cp:lastModifiedBy>purquidi</cp:lastModifiedBy>
  <cp:lastPrinted>2014-05-08T19:35:29Z</cp:lastPrinted>
  <dcterms:created xsi:type="dcterms:W3CDTF">2011-11-04T21:29:15Z</dcterms:created>
  <dcterms:modified xsi:type="dcterms:W3CDTF">2014-05-08T20:15:10Z</dcterms:modified>
</cp:coreProperties>
</file>